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75" windowHeight="9045" activeTab="0"/>
  </bookViews>
  <sheets>
    <sheet name="ведомств" sheetId="1" r:id="rId1"/>
    <sheet name="Лист1" sheetId="2" r:id="rId2"/>
    <sheet name="Лист2" sheetId="3" r:id="rId3"/>
  </sheets>
  <definedNames>
    <definedName name="_xlnm.Print_Area" localSheetId="0">'ведомств'!$A$1:$I$618</definedName>
  </definedNames>
  <calcPr fullCalcOnLoad="1" refMode="R1C1"/>
</workbook>
</file>

<file path=xl/sharedStrings.xml><?xml version="1.0" encoding="utf-8"?>
<sst xmlns="http://schemas.openxmlformats.org/spreadsheetml/2006/main" count="2655" uniqueCount="540">
  <si>
    <t>0917508</t>
  </si>
  <si>
    <t>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за счет средств местного бюджета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 на 2014-2016 годы"</t>
  </si>
  <si>
    <t>1449095</t>
  </si>
  <si>
    <t>Подпрограмма "Социальная поддержка семей, имеющих детей"</t>
  </si>
  <si>
    <t>0917594</t>
  </si>
  <si>
    <t>Субсидии на компенсацию расходов, возникших в результате небольшой интенсивности пассажиропотоков по организации транспортного обслуживания населения между поселениями в границах муниципального района</t>
  </si>
  <si>
    <t>0419488</t>
  </si>
  <si>
    <t>Комплектование фондов муниципальных библиотек за счет средств местного бюджета в рамкам подпрограммы "Сохранение культурного наследия" муниципальной программы "Развитие культуры Тасеевского района " на 2014-2016 годы</t>
  </si>
  <si>
    <t>Подключение общедоступных библиотек Российской Федерации к сети Интернет в развитиие системы библиотечного дела с учетом задачи расширения информационных технологий и оцифровки за счет средств месного бюджета в рамкам подпрограммы "Сохранение культурного наследия" муниципальной программы "Развитие культуры Тасеевского района " на 2014-2016 годы</t>
  </si>
  <si>
    <t>Подпрограмма "Искусство и народное творчество"</t>
  </si>
  <si>
    <t>Доплаты к пенсиям муниципальных служащих в рамках непрограммных расходов отдельных органов исполнительной власти</t>
  </si>
  <si>
    <t>Непрограммные расходы представительного органа власти</t>
  </si>
  <si>
    <t>0440000</t>
  </si>
  <si>
    <t>Подпрограмма "Развитие субъектов малого и среднего предпринимательства в районе"</t>
  </si>
  <si>
    <t>Подпрограмма "Формирование благоприятного инвестиционного климата на территории района"</t>
  </si>
  <si>
    <t xml:space="preserve"> Возмещение части затрат по уплате процентов получателям кредитов за счет средств местного бюджета</t>
  </si>
  <si>
    <t>0410000</t>
  </si>
  <si>
    <t>Всего расходов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</si>
  <si>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</si>
  <si>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</si>
  <si>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Дошкольное образование</t>
  </si>
  <si>
    <t>Наименование главных распорядителей и наименование показателей бюджетной классификации</t>
  </si>
  <si>
    <t>Общегосударственные расходы</t>
  </si>
  <si>
    <t>0113</t>
  </si>
  <si>
    <t>0111</t>
  </si>
  <si>
    <t>078</t>
  </si>
  <si>
    <t>1100</t>
  </si>
  <si>
    <t>1400</t>
  </si>
  <si>
    <t>1401</t>
  </si>
  <si>
    <t>Физическая культура и спорт</t>
  </si>
  <si>
    <t>0203</t>
  </si>
  <si>
    <t>0500</t>
  </si>
  <si>
    <t>Жилищно-коммунальное хозяйство</t>
  </si>
  <si>
    <t>Другие общегосударственные вопросы</t>
  </si>
  <si>
    <t>0800</t>
  </si>
  <si>
    <t>Культура, кинематография</t>
  </si>
  <si>
    <t>Социальное обеспечение и иные выплаты гражданам</t>
  </si>
  <si>
    <t>Функционирование расходов в области руководства и управления в сфере установленных функций</t>
  </si>
  <si>
    <t>Глава муниципального образования в рамках непрограммных расходов</t>
  </si>
  <si>
    <t>Функционирование представительного органа власти</t>
  </si>
  <si>
    <t>8210021</t>
  </si>
  <si>
    <t>Непрограммные расходы ревизионной комиссии Тасеевского района</t>
  </si>
  <si>
    <t>Функционирование ревизионной комиссии Тасеевского района</t>
  </si>
  <si>
    <t xml:space="preserve">Муниципальная программа Тасеевского района "Содействие развитию местного самоуправления в Тасеевском районе"
</t>
  </si>
  <si>
    <t xml:space="preserve">Обеспечение деятельности (оказание услуг) учреждений в рамках отдельных мероприятий муниципальной программы Тасеевского района "Содействие развитию местного самоуправления в Тасеевском районе"
</t>
  </si>
  <si>
    <t xml:space="preserve">Подпрограмма "Развитие архивного дела в Тасеевском районе" муниципальной программы "Развитие культуры Тасеевского района" </t>
  </si>
  <si>
    <t>Подпрограмма "Обеспечение реализации общественных и гражданских инициатив и поддержка социально ориентированных некоммерческих организаций"</t>
  </si>
  <si>
    <t>Предоставление на конкурсной основе субсидий СОНКО на реализацию проектов, направленных на повышение качества жизни Тасеевского района в рамках подпрограммы "Обеспечение реализации общественных и гражданских инициатив и поддержка социально ориентированных некоммерческих организаций" муниципальной программы " Содействие развитию гражданского общества в Тасеевском районе"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</si>
  <si>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</si>
  <si>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</si>
  <si>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Подпрограмма "Развитие подотрасли  растениеводства, переработки и реализации продукции растениеводства, сохранение и восстановление плодородия почв"</t>
  </si>
  <si>
    <t>Подпрограмма "Развитие подотрасли животноводства, переработки и реализации продукции животноводства"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</si>
  <si>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подпрограммы" Обеспечение условий для устойчивого развития отрасли "культура" муниципальной программы " Развитие культуры Тасеевского района"</t>
  </si>
  <si>
    <t>Обеспечение деятельности (оказание услуг) учреждений в рамкам подпрограммы "Вовлечение молодежи Тасеевского района в социальную практику"  муниципальной программы "Молодежь Тасеевского района в XXI веке "</t>
  </si>
  <si>
    <t>Реализация мероприятий подпрограммы "Вовлечение молодежи Тасеевского района в социальную практику" муниципальной программы "Молодежь Тасеевского района в XXI веке 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</si>
  <si>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Тасеевского района в социальную практику" муниципальной программы  "Молодежь Тасеевского района в XXI веке"</t>
  </si>
  <si>
    <t xml:space="preserve">Подпрограмма "Одарённые дети Тасеевского района"
</t>
  </si>
  <si>
    <t>Реализация мероприятий в рамках подпрограммы "Одарённые дети Тасеевского района" муниципальной программы "Развитие образования в Тасеевском районе "</t>
  </si>
  <si>
    <t>Подпрограмма "Поддержка детей- сирот, расширение практики применения семейных форм воспитания"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</si>
  <si>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"Поддержка детей- сирот, расширение практики применения семейных форм воспитания" муниципальной программы  "Развитие образования в Тасеевском районе"</t>
  </si>
  <si>
    <t>Муниципальная программа "Создание условий для обеспечения доступным и комфортным жильем граждан Тасеевского района "</t>
  </si>
  <si>
    <t>Социальная выплата на приобретение жилья или строительство индивидуального жилого дома , в рамках подпрограммы "Обеспечение жильём молодых семей в Тасеевском районе" муниципальной программы "Создание условий для обеспечения доступным и комфортным жильем граждан Тасеевского района "</t>
  </si>
  <si>
    <t>Обеспечение жилыми помещениями детей-сирот и детей, оставшихся без попечения родителей, лиц из их числа детей- сирот детей оставшихся без попечения родителей за счет средств краевого бюджета в рамках подпрограммы "Поддержка детей- сирот, расширение практики применения семейных форм воспитания" муниципальной программы "Развитие образования в Тасеевском районе"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</si>
  <si>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"Поддержка детей- сирот, расширение практики применения семейных форм воспитания" муниципальной программы "Развитие образования в Тасеевском районе"</t>
  </si>
  <si>
    <t xml:space="preserve">Подпрограмма "Отдых детей и подростков Тасеевского района в каникулярное время на"
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</si>
  <si>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 в рамках подпрограммы "Обеспечение реализации муниципальной программы и прочие мероприятия" муниципальной программы  "Развитие образования в Тасеевском районе "</t>
  </si>
  <si>
    <t>Руководство и управление в сфере установленных функций центрального аппарата и иных органов  в рамках подпрограммы "Обеспечение реализации муниципальной программы и прочие мероприятия" муниципальной программы  "Развитие образования в Тасеевском районе"</t>
  </si>
  <si>
    <t xml:space="preserve">Подпрограмма "Создание условий для эффективного и ответственного управления муниципальными финансами, повышения устойчивости бюджетов Тасеевского района" </t>
  </si>
  <si>
    <t>Руководство и управление в сфере установленных функций центрального аппарата и иных органов  в рамках подпрограммы "Создание условий для эффективного и ответственного управления муниципальными финансами, повышения устойчивости бюджетов Тасеевского района" муниципальной программы "Управление муниципальными финансами (ресурсами) "</t>
  </si>
  <si>
    <t>Выравнивание бюджетной обеспеченности поселений из районного фонда финансовой поддержки, в рамках подпрограммы "Создание условий для эффективного и ответственного управления муниципальными финансами, повышения устойчивости бюджетов Тасеевского района"  муниципальной программы "Управление муниципальными финансами (ресурсами) "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</si>
  <si>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 "Создание условий для эффективного и ответственного управления муниципальными финансами, повышения устойчивости бюджетов Тасеевского района"  муниципальной программы "Управление муниципальными  финансами (ресурсами) "</t>
  </si>
  <si>
    <t>Предоставление  межбюджетных трансфертов на поддержку мер по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Тасеевского района"  муниципальной программы "Управление муниципальными  финансами (ресурсами) "</t>
  </si>
  <si>
    <t xml:space="preserve">Муниципальная программа Тасеевского района "Система социальной защиты населения Тасеевского  района"
</t>
  </si>
  <si>
    <t xml:space="preserve"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 муниципальной программы Тасеевского района "Система социальной защиты населения Тасеевского  района "
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</si>
  <si>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 муниципальной программы Тасеевского района "Система социальной защиты населения Тасеевского  района на 2014-2016 годы"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</si>
  <si>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"Повышение качества и доступности социальных услуг населению" муниципальной программы Тасеевского района "Система социальной защиты населения Тасеевского района"</t>
  </si>
  <si>
    <t>Подпрограмма "Обеспечение реализации муниципальной программы"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</si>
  <si>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Тасеевского района "Система социальной защиты населения Тасеевского района "</t>
  </si>
  <si>
    <t>Обеспечение деятельности спортивного клуба по месту жительства в рамках подпрограммы "Развитие общего и дополнительного образования " муниципальной программы "Развитие образования в Тасеевском районе "</t>
  </si>
  <si>
    <t>Проведение мероприятий для детей и молодежи, в рамках подпрограммы "Отдых детей и подростков Тасеевского района в каникулярное время" муниципальной программы "Развитие образования в Тасеевском районе "</t>
  </si>
  <si>
    <t>Реализация мероприятий по улучшению условий безопасности и комфортности муниципальных объектов за счет средств местного бюджета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</si>
  <si>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>Субвенции бюджетам муниципальных образований края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организациях, в соответствии с подпунктом 3 пункта 1 статьи 8 Закона Российской Федерации от 29 декабря 2012 года №273-ФЗ "Об образовании в Российской Федерации" пунктом6 статьи 8 Закона края "Об образовании"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 "</t>
  </si>
  <si>
    <t xml:space="preserve">Подпрограмма "Отдых детей и подростков Тасеевского района в каникулярное время "
</t>
  </si>
  <si>
    <t>Руководство и управление в сфере установленных функций органов местного самоуправления в рамках непрограммных расходов ревизионной комиссии Тасеевского района</t>
  </si>
  <si>
    <t>0110061</t>
  </si>
  <si>
    <t>0117588</t>
  </si>
  <si>
    <t xml:space="preserve">Другие вопросы в области здравоохранения </t>
  </si>
  <si>
    <t>1199555</t>
  </si>
  <si>
    <t>0120000</t>
  </si>
  <si>
    <t>0127582</t>
  </si>
  <si>
    <t>Отдел образования администрации Тасеевского района</t>
  </si>
  <si>
    <t>1102</t>
  </si>
  <si>
    <t>Массовый спорт</t>
  </si>
  <si>
    <t>Культура</t>
  </si>
  <si>
    <t>Субсидии некоммерческим организациям</t>
  </si>
  <si>
    <t>Коммунальное хозяйство</t>
  </si>
  <si>
    <t>0502</t>
  </si>
  <si>
    <t>Связь и информатика</t>
  </si>
  <si>
    <t>0410</t>
  </si>
  <si>
    <t>0309</t>
  </si>
  <si>
    <t>Прочие межбюджетные трансферты общего характера</t>
  </si>
  <si>
    <t>0200</t>
  </si>
  <si>
    <t>Уплата налогов, сборов и иных платежей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</si>
  <si>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</si>
  <si>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 xml:space="preserve">Функционирование расходов в области руководства и управления в сфере установленных функций </t>
  </si>
  <si>
    <t>Руководство и управление в сфере установленных функций центрального аппарата иных органов в рамках непрограммных расходов</t>
  </si>
  <si>
    <t>Сумма на 2016 год, руб.</t>
  </si>
  <si>
    <t>Расходы на выплату персоналу государственных(муниципальных) органов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</si>
  <si>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 в рамках непрограммных расходов отдельных органов исполнительной власти</t>
  </si>
  <si>
    <t>9100000</t>
  </si>
  <si>
    <t>Непрограммные расходы отдельных органов исполнительной власти</t>
  </si>
  <si>
    <t>Функционирование Администрации Тасеевского района</t>
  </si>
  <si>
    <t>Резервный фонд Администрации Тасеевского района  в рамках непрограммных расходов отдельных органов исполнительной власти</t>
  </si>
  <si>
    <t>Иные бюджетные ассигнования</t>
  </si>
  <si>
    <t>800</t>
  </si>
  <si>
    <t>Резервные средства</t>
  </si>
  <si>
    <t>870</t>
  </si>
  <si>
    <t>0105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</si>
  <si>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</si>
  <si>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отдельных органов исполнительной власти</t>
  </si>
  <si>
    <t>0300000</t>
  </si>
  <si>
    <t>Отдельные мероприятия</t>
  </si>
  <si>
    <t>110</t>
  </si>
  <si>
    <t>Расходы на выплаты персоналу казенных учреждений</t>
  </si>
  <si>
    <t>0400000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</si>
  <si>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</si>
  <si>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"Обеспечение условий для устойчивого развития отрасли"культура"" </t>
  </si>
  <si>
    <t>Условно утвержденные расходы</t>
  </si>
  <si>
    <t>Непрограммные расходы в области руководства и управления в сфере установленных функций</t>
  </si>
  <si>
    <t>Расходы на выплаты персоналу в целях обеспечения выполнения функций государственными ( муниципальными)( органами, казенными учреждениями, органами управления государственными внебюджетными фондами</t>
  </si>
  <si>
    <t>Подпрограмма"Патриотическое воспитание молодежи Тасеевского района"</t>
  </si>
  <si>
    <t>Публичные нормативные социальные выплаты гражданам</t>
  </si>
  <si>
    <t xml:space="preserve">Непрограммные расходы в  области  руководства и управления в сфере установленных функций </t>
  </si>
  <si>
    <t>Депутаты представительного органа власти в рамках непрограммных расходов представительного органа власти</t>
  </si>
  <si>
    <t>Руководство и управление в сфере установленных функций органов местного самоуправления в рамках внепрограммных расходов представительного органа власти</t>
  </si>
  <si>
    <t>805</t>
  </si>
  <si>
    <t>320</t>
  </si>
  <si>
    <t>Социальные выплаты гражданам, кроме публичных нормативных социальных  выплат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</si>
  <si>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</si>
  <si>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0110810</t>
  </si>
  <si>
    <t>МБТ</t>
  </si>
  <si>
    <t>собственные</t>
  </si>
  <si>
    <t>1403</t>
  </si>
  <si>
    <t>540</t>
  </si>
  <si>
    <t>Иные межбюджетные трансферты</t>
  </si>
  <si>
    <t>Подпрограмма "Вовлечение молодежи Тасеевского района в социальную практику"</t>
  </si>
  <si>
    <t>Реализация мероприятий подпрограммы"Патриотическое воспитание молодежи Тасеевского района"</t>
  </si>
  <si>
    <t>0900</t>
  </si>
  <si>
    <t>0909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</si>
  <si>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</si>
  <si>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</si>
  <si>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</si>
  <si>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</si>
  <si>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100</t>
  </si>
  <si>
    <t>120</t>
  </si>
  <si>
    <t>200</t>
  </si>
  <si>
    <t>240</t>
  </si>
  <si>
    <t>Дотации на выравнивание бюджетной обеспеченности бюджетам субъектов Российской Федерации  и муниципальных образований</t>
  </si>
  <si>
    <t>0409</t>
  </si>
  <si>
    <t>Дорожное хозяйство</t>
  </si>
  <si>
    <t>№ строки</t>
  </si>
  <si>
    <t>Раздел-подраздел</t>
  </si>
  <si>
    <t>Целевая статья</t>
  </si>
  <si>
    <t xml:space="preserve">Национальная безопасность и правоохранительная деятельность </t>
  </si>
  <si>
    <t xml:space="preserve">0300     </t>
  </si>
  <si>
    <t>Вид расходов</t>
  </si>
  <si>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</si>
  <si>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</si>
  <si>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</si>
  <si>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</si>
  <si>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Транспорт</t>
  </si>
  <si>
    <t>Образование</t>
  </si>
  <si>
    <t>Социальная политика</t>
  </si>
  <si>
    <t>0100</t>
  </si>
  <si>
    <t>0102</t>
  </si>
  <si>
    <t>0103</t>
  </si>
  <si>
    <t>0104</t>
  </si>
  <si>
    <t>0106</t>
  </si>
  <si>
    <t>0400</t>
  </si>
  <si>
    <t>0405</t>
  </si>
  <si>
    <t>0408</t>
  </si>
  <si>
    <t>0700</t>
  </si>
  <si>
    <t>1000</t>
  </si>
  <si>
    <t xml:space="preserve">Межбюджетные трансферты </t>
  </si>
  <si>
    <t>810</t>
  </si>
  <si>
    <t>Другие вопросы в области национальной экономики</t>
  </si>
  <si>
    <t>0412</t>
  </si>
  <si>
    <t>0702</t>
  </si>
  <si>
    <t>0801</t>
  </si>
  <si>
    <t>Пенсионное обеспечение</t>
  </si>
  <si>
    <t>Социальное обслуживание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</si>
  <si>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</si>
  <si>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1002</t>
  </si>
  <si>
    <t>1003</t>
  </si>
  <si>
    <t>005</t>
  </si>
  <si>
    <t>Другие вопросы в области социальной политики</t>
  </si>
  <si>
    <t>1006</t>
  </si>
  <si>
    <t>510</t>
  </si>
  <si>
    <t>Дотации</t>
  </si>
  <si>
    <t>Администрация Тасеевского района</t>
  </si>
  <si>
    <t>500</t>
  </si>
  <si>
    <t>Управление социальной защиты Администрации Тасеевского района</t>
  </si>
  <si>
    <t>Социальное обеспечение населения</t>
  </si>
  <si>
    <t>код главного распорядителя</t>
  </si>
  <si>
    <t>090</t>
  </si>
  <si>
    <t>0701</t>
  </si>
  <si>
    <t>Общее образование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</si>
  <si>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</si>
  <si>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</si>
  <si>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</si>
  <si>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</si>
  <si>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1001</t>
  </si>
  <si>
    <t>Финансовое управление администрации Тасеевского района</t>
  </si>
  <si>
    <t>0111031</t>
  </si>
  <si>
    <t>Персональные выплаты , устанавливаемые в целях повышения оплаты труда молодым специалистам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районе"</t>
  </si>
  <si>
    <t>0121021</t>
  </si>
  <si>
    <t>0121031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</si>
  <si>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общего и дополнительного образования" муниципальной программы "Развитие образования в Тасеевском районе"</t>
  </si>
  <si>
    <t>Персональные выплаты , устанавливаемые в целях повышения оплаты труда молодым специалистам в рамках подпрограммы "Развитие общего и дополнительного образования на территории Тасеевского района" муниципальной программы "Развитие образования в Тасеевском районе"</t>
  </si>
  <si>
    <t>0397746</t>
  </si>
  <si>
    <t xml:space="preserve">Тасеевский районный Совет депутатов 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</si>
  <si>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"Развитие подотрасли животноводства, переработки и реализации продукции животноводства» муниципальной  программы Тасеевского района " Развитие сельского хозяйства и регулирование рынков сельскохозяйственной продукции, сырья и продовольствия "</t>
  </si>
  <si>
    <t>Подпрограмма "Энергосбережение и повышение 
энергетической эффективности в Тасеевском районе"</t>
  </si>
  <si>
    <t xml:space="preserve">Обеспечение деятельности (оказание услуг) учреждений в рамкам подпрограммы "Обеспечение условий для устойчивого развития отрасли"культура" муниципальной программы "Развитие культуры Тасеевского района " </t>
  </si>
  <si>
    <t>На комплектование книжных фондов библиотек муниципальных образований края за счет средств федерального бюджета в рамках подпрограммы "Сохранение культурного наследия" муниципальной программы "Развитие культуры Тасеевского района "</t>
  </si>
  <si>
    <t xml:space="preserve">Капитальные вложения в объекты государственной (муниципальной) собственности
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</si>
  <si>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</si>
  <si>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</si>
  <si>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Cубсидии бюджетам муниципальных образований на осуществление ( 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</si>
  <si>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>0161021</t>
  </si>
  <si>
    <t>0161031</t>
  </si>
  <si>
    <t>0503</t>
  </si>
  <si>
    <t>0397741</t>
  </si>
  <si>
    <t>0397742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</si>
  <si>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отдельных мероприятий муниципальной программы "Содействие развитию местного самоуправления в Тасеевском районе"</t>
  </si>
  <si>
    <t>Субсидии бюджетам муниципальных образований на реализацию мероприятий по благоустройству поселений и городских округов в связи с достижениями наилучших показателей по благоустройству на 2014 год в рамках отдельных мероприятий муниципальной программы "Содействие развитию местного самоуправления в Тасеевском районе"</t>
  </si>
  <si>
    <t>1301</t>
  </si>
  <si>
    <t>0220000</t>
  </si>
  <si>
    <t>0220077</t>
  </si>
  <si>
    <t>700</t>
  </si>
  <si>
    <t>730</t>
  </si>
  <si>
    <t>Обслуживание государственного внутреннего и муниципального долга</t>
  </si>
  <si>
    <t>Муниципальная программа "Управление финансами (ресурсами)"</t>
  </si>
  <si>
    <t>Подпрограмма "Управление муниципальным долгом Тасеевского района."</t>
  </si>
  <si>
    <t>Ведомственная структура расходов районного бюджета на 2016 год и плановый период  2017- 2018 годов</t>
  </si>
  <si>
    <t>Приложение 6</t>
  </si>
  <si>
    <t>Сумма на 2018 год, руб.</t>
  </si>
  <si>
    <t>Приобретение и установка приборов учета тепловой энергии в зданиях муниципальных учреждений</t>
  </si>
  <si>
    <t>Замена деревянных оконных блоков на оконные блоки ПВХ в зданиях муниципальных учреждений</t>
  </si>
  <si>
    <t>Проценты за пользованием бюджетным кредитом в рамках подпрограммы " Управление муниципальным долгом Тасеевского района" муниципальной программы " Управление финансами (ресурсами)"</t>
  </si>
  <si>
    <t>Обслуживание муниципального долга</t>
  </si>
  <si>
    <t>Обслуживание государственного (муниципального) долга</t>
  </si>
  <si>
    <t>9111021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</si>
  <si>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исполнительной власти.</t>
  </si>
  <si>
    <t>0523</t>
  </si>
  <si>
    <t>Благоустройство</t>
  </si>
  <si>
    <t>1441095</t>
  </si>
  <si>
    <t>1445027</t>
  </si>
  <si>
    <t>Субсидии на обеспечение беспрепятственного доступа к муниципальным учреждениям социальной инфраструктуры ( 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"Повышение качества и доступности социальных услуг населению" муниципальной программы "Система социальной защиты населения Тасеевского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</si>
  <si>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</si>
  <si>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0200000</t>
  </si>
  <si>
    <t>850</t>
  </si>
  <si>
    <t>9110000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</si>
  <si>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</si>
  <si>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530</t>
  </si>
  <si>
    <t>Субвенции</t>
  </si>
  <si>
    <t>1004</t>
  </si>
  <si>
    <t>1440000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</si>
  <si>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</si>
  <si>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</si>
  <si>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</si>
  <si>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</si>
  <si>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качества и доступности социальных услуг населению"</t>
  </si>
  <si>
    <t>Подпрограмма "Сохранение культурного наследия"</t>
  </si>
  <si>
    <t>300</t>
  </si>
  <si>
    <t>Социальное обеспечение и иные выплаты населению</t>
  </si>
  <si>
    <t>0160000</t>
  </si>
  <si>
    <t>1510000740</t>
  </si>
  <si>
    <t>Содействие формированию информационного пространства, способствующего развитию гражданских инициатив в рамках подпрограммы "Обеспечение реализации общественных и гражданских инициатив и поддержка социально ориентированных некоммерческих организаций" муниципальной программы  "Содействие развитию гражданского общества в Тасеевском районе "</t>
  </si>
  <si>
    <t>Подпрограмма "Обеспечение реализации муниципальной программы и прочие мероприятия"</t>
  </si>
  <si>
    <t>0167583</t>
  </si>
  <si>
    <t>Подпрограмма " Обеспечение сохранности и модернизация автомобильных дорог Тасеевского района"</t>
  </si>
  <si>
    <t>Дорожный фонд</t>
  </si>
  <si>
    <t>0390000</t>
  </si>
  <si>
    <t xml:space="preserve"> Иные бюджетные ассигнования</t>
  </si>
  <si>
    <t>350</t>
  </si>
  <si>
    <t>Премии и гранты</t>
  </si>
  <si>
    <t>Создание специального фонда поддержки одаренных детей и педагогов работающих с одаренными детьми  в рамках подпрограммы «Одарённые дети Тасеевского района на 2014-2016 годы» муниципальной программы "Развитие образования в Тасеевском районе на 2014-2016 годы"</t>
  </si>
  <si>
    <t>Субвенции бюджетам муниципальных образований края на реализацию Закона края от 27.12.2005 № 17- 4377 " О наделении органов местного самоуправления муниципальных районов и городских округов края  государственными полномочиями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платы, в рамках подпрограммы "Развитие системы дошкольного образования на территории Тасеевского района на 2014-2016 годы муниципальной программы "Развитие образования в Тасеевском районе на 2014-2016 годы"</t>
  </si>
  <si>
    <t>Функционирование финансового управления Тасеевского района</t>
  </si>
  <si>
    <t>Национальная оборона</t>
  </si>
  <si>
    <t>Мобилизационная и вневойсковая подготовка</t>
  </si>
  <si>
    <t xml:space="preserve">к решению Тасеевского районного Совета депутатов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</si>
  <si>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</si>
  <si>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</si>
  <si>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</si>
  <si>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муниципальных образований края на реализацию Закона края от29 марта 2007 года № 22-6015 "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 общеобразовательную программу дошкольного образования , в рамках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</si>
  <si>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Здравоохранение</t>
  </si>
  <si>
    <t>Сумма на 2017 год, руб.</t>
  </si>
  <si>
    <t>0107</t>
  </si>
  <si>
    <t xml:space="preserve">Обеспечение проведения выборов и референдумов </t>
  </si>
  <si>
    <t>880</t>
  </si>
  <si>
    <t>Специальные расходы</t>
  </si>
  <si>
    <t>9120059</t>
  </si>
  <si>
    <t xml:space="preserve">Обеспечение проведения выборов </t>
  </si>
  <si>
    <t>0505</t>
  </si>
  <si>
    <t>Подпрограмма "Развитие и модернизация объектов коммунальной инфраструктуры Тасеевского района"</t>
  </si>
  <si>
    <t>Другие вопросы в области жилищно-коммунального хозяйства</t>
  </si>
  <si>
    <t>Обеспечение деятельности (оказание услуг) учреждений за счет доходов от приносящей доход деятельности в рамкам подпрограммы "Развитие системы дошкольного образования на территории Тасеевского района "</t>
  </si>
  <si>
    <t>Муниципальная программа "Развитие образования в Тасеевском районе "</t>
  </si>
  <si>
    <t>Подпрограмма "Развитие общего и дополнительного образования в  Тасеевском районе "</t>
  </si>
  <si>
    <t>Субсидии на оплату стоимости набора продуктов питания или готовых блюд и их транспортировку в лагерях с дневным пребыванием детей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 "</t>
  </si>
  <si>
    <t>Субвенции  бюджетам муниципальных образований на финансовое обеспечения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пункта 1 статьи 29 Закона Российской Федерации от 10 июля 1992 года №3266-1 "Об образовании"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районе"</t>
  </si>
  <si>
    <t>Обеспечение деятельности (оказание услуг) учреждений в рамкам подпрограммы  "Развитие общего и дополнительного образования на территории Тасеевского района " муниципальной программы "Развитие образования в Тасеевском районе "</t>
  </si>
  <si>
    <t>Подпрограмма "Развитие общего и дополнительного образования в  Тасеевском районе"</t>
  </si>
  <si>
    <t>Обеспечение деятельности (оказание услуг) учреждений в рамкам подпрограммы  "Развитие системы дошкольного образования на территории Тасеевского района "муниципальной программы "Развитие образования в Тасеевском районе "</t>
  </si>
  <si>
    <t>1191021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</si>
  <si>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отдельных мероприятий муниципальной программы "Защита населения и территорий Тасеевского района от чрезвычайных ситуаций природного и техногенного характера"</t>
  </si>
  <si>
    <t>0695055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</si>
  <si>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отдельных мероприятий муниципальной программы Тасеевского района "Развитие сельского хозяйства и регулирование рынков сельскохозяйственной продукции , сырья и продовольствия"</t>
  </si>
  <si>
    <t>Поддержка малого и среднего предпринимательства, включая крестьянские (фермерские) хозяйства , за счет средств федерального бюджета в рамках подпрограммы "Развитие субъектов малого и среднего предпринимательства в районе" муниципальной программы" Развитие инвестиционной , инновационной деятельности , малого и среднего предпринимательства на территории Тасеевского района"</t>
  </si>
  <si>
    <t>Субсидии бюджетам муниципальных образований на финансирование ( возмещение) расходов по кап. ремонту, реконструкции находящихся в мун.собственности объектов комм.инфраструктуры, источников тепловой энергии и тепловых сетей, объектов электросетевого хозяйства и источников эл.энергии, а также на приобрет технологич.оборудования,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"Развитие и модернизация объектов коммунальной инфраструктуры Тасеевского района"</t>
  </si>
  <si>
    <t>0817571</t>
  </si>
  <si>
    <t>0441021</t>
  </si>
  <si>
    <t>0441031</t>
  </si>
  <si>
    <t>Персональные выплаты , устанавливаемые в целях повышения оплаты труда молодым специалистам в рамках подпрограммы "Обеспечение условий для устойчивого развития отрасли "Культура"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</si>
  <si>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</si>
  <si>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Вовлечение молодежи Тасеевского района в социальную практику" муниципальной программы Молодежь Тасеевского района в XXI веке</t>
  </si>
  <si>
    <t>0411021</t>
  </si>
  <si>
    <t>0411031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</si>
  <si>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"Сохранение культурного наследия" муниципальной программы "Развитие культуры Тасеевского района"</t>
  </si>
  <si>
    <t>Персональные выплаты , устанавливаемые в целях повышения оплаты труда молодым специалистам в рамках подпрограммы "Сохранение культурного наследия" муниципальной программы "Развитие культуры Тасеевского района"</t>
  </si>
  <si>
    <t>Комплектование фондов муниципальных библиотек за счет средств краевого бюджета в рамкам подпрограммы "Сохранение культурного наследия" муниципальной программы "Развитие культуры Тасеевского района "</t>
  </si>
  <si>
    <t>0431021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</si>
  <si>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"Искусство и народное творчество" муниципальной программы "Развитие культуры Тасеевского района"</t>
  </si>
  <si>
    <t>0445147</t>
  </si>
  <si>
    <t>0445148</t>
  </si>
  <si>
    <t>Подпрограмма "Обеспечение условий для устойчивого развития отрасли"культура""</t>
  </si>
  <si>
    <t>Государственная поддержка муниципальных учреждений культуры в рамках подпрограммы "Обеспечение условий для устойчивого развития отрасли "культура" муниципальной программы "Развитие культуры Тасеевского района"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</si>
  <si>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"Обеспечение условий для устойчивого развития отрасли "культура" муниципальной программы "Развитие культуры Тасеевского района"</t>
  </si>
  <si>
    <t>0804</t>
  </si>
  <si>
    <t>0417481</t>
  </si>
  <si>
    <t>Муниципальная программа "Развитие культуры Тасеевского района 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</si>
  <si>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 муниципальной программы "Развитие культуры Тасеевского района"</t>
  </si>
  <si>
    <t>Другие вопросы в области культуры, кинематографии</t>
  </si>
  <si>
    <t>0111021</t>
  </si>
  <si>
    <t>08100S5710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</si>
  <si>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Развитие системы дошкольного образования на территории Тасеевского района" муниципальной программы "Развитие образования в Тасеевском районе на 2014-2016 годы"</t>
  </si>
  <si>
    <t>0117558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</si>
  <si>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</si>
  <si>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0119558</t>
  </si>
  <si>
    <t>Возмещение расходов на выплаты младшим воспитателям и помощникам воспитателей за счет средств местного бюджета в рамках муниципальной программы "Развитие образования в Тасеевском районе ", в рамках подпрограммы "Развитие системы дошкольного образования на территории Тасеевского района"</t>
  </si>
  <si>
    <t>Подпрограмма "Развитие системы дошкольного образования на территории Тасеевского района"</t>
  </si>
  <si>
    <t>Муниципальная программа "Развитие физической культуры, спорта в Тасеевском районе "</t>
  </si>
  <si>
    <t>Проведение  массовых  физкультурных  и спортивных  мероприятий  на территории  района, а также результативное  участие спортсменов сборных команд района по видам спорта в зональных, межрайонных и краевых  соревнованиях в рамках отдельных мероприятий муниципальной программы " Развитие физической культуры, спорта в Тасеевском районе"</t>
  </si>
  <si>
    <t>8600000000</t>
  </si>
  <si>
    <t>8600100000</t>
  </si>
  <si>
    <t>8610000220</t>
  </si>
  <si>
    <t>8610000000</t>
  </si>
  <si>
    <t>8610000210</t>
  </si>
  <si>
    <t>9100000000</t>
  </si>
  <si>
    <t>9120000000</t>
  </si>
  <si>
    <t>9120076040</t>
  </si>
  <si>
    <t>9120051200</t>
  </si>
  <si>
    <t>9120010110</t>
  </si>
  <si>
    <t>0300000000</t>
  </si>
  <si>
    <t>0400000000</t>
  </si>
  <si>
    <t>0420000000</t>
  </si>
  <si>
    <t>0420000610</t>
  </si>
  <si>
    <t>0420075190</t>
  </si>
  <si>
    <t>1500000000</t>
  </si>
  <si>
    <t>1510000000</t>
  </si>
  <si>
    <t>1510000750</t>
  </si>
  <si>
    <t>9120074290</t>
  </si>
  <si>
    <t>1100000000</t>
  </si>
  <si>
    <t>1190000000</t>
  </si>
  <si>
    <t>1190000610</t>
  </si>
  <si>
    <t>1190000760</t>
  </si>
  <si>
    <t>0600000000</t>
  </si>
  <si>
    <t>0690000000</t>
  </si>
  <si>
    <t>0690000720</t>
  </si>
  <si>
    <t>0690075170</t>
  </si>
  <si>
    <t>0900000000</t>
  </si>
  <si>
    <t>0990000000</t>
  </si>
  <si>
    <t>0990000420</t>
  </si>
  <si>
    <t>0910000000</t>
  </si>
  <si>
    <t>0910000530</t>
  </si>
  <si>
    <t>0390000000</t>
  </si>
  <si>
    <t>0390000610</t>
  </si>
  <si>
    <t>0620000000</t>
  </si>
  <si>
    <t>0620075180</t>
  </si>
  <si>
    <t>1300000000</t>
  </si>
  <si>
    <t>1310000000</t>
  </si>
  <si>
    <t>1310096050</t>
  </si>
  <si>
    <t>1320000000</t>
  </si>
  <si>
    <t>1320096070</t>
  </si>
  <si>
    <t>0800000000</t>
  </si>
  <si>
    <t>0890000000</t>
  </si>
  <si>
    <t>0890075770</t>
  </si>
  <si>
    <t>0890075700</t>
  </si>
  <si>
    <t>0810000000</t>
  </si>
  <si>
    <t>0820000000</t>
  </si>
  <si>
    <t>0820000450</t>
  </si>
  <si>
    <t>0820000460</t>
  </si>
  <si>
    <t>0890000450</t>
  </si>
  <si>
    <t>0440000000</t>
  </si>
  <si>
    <t>0440000610</t>
  </si>
  <si>
    <t>0700000000</t>
  </si>
  <si>
    <t>0710000000</t>
  </si>
  <si>
    <t>0710000610</t>
  </si>
  <si>
    <t>0710000770</t>
  </si>
  <si>
    <t>0710074560</t>
  </si>
  <si>
    <t>0720000000</t>
  </si>
  <si>
    <t>0720000480</t>
  </si>
  <si>
    <t>0100000000</t>
  </si>
  <si>
    <t>0130000000</t>
  </si>
  <si>
    <t>0130000550</t>
  </si>
  <si>
    <t>0140000000</t>
  </si>
  <si>
    <t>0140000570</t>
  </si>
  <si>
    <t>0150000000</t>
  </si>
  <si>
    <t>0150075520</t>
  </si>
  <si>
    <t>0410000000</t>
  </si>
  <si>
    <t>0410000610</t>
  </si>
  <si>
    <t>0410000620</t>
  </si>
  <si>
    <t>0410051440</t>
  </si>
  <si>
    <t>0430000000</t>
  </si>
  <si>
    <t>0430000500</t>
  </si>
  <si>
    <t>0430000610</t>
  </si>
  <si>
    <t>1190075550</t>
  </si>
  <si>
    <t>9120000580</t>
  </si>
  <si>
    <t>1010000000</t>
  </si>
  <si>
    <t>1000000000</t>
  </si>
  <si>
    <t>1010000660</t>
  </si>
  <si>
    <t>0150050820</t>
  </si>
  <si>
    <t>01500R0820</t>
  </si>
  <si>
    <t>0500000000</t>
  </si>
  <si>
    <t>0590000000</t>
  </si>
  <si>
    <t>0590000670</t>
  </si>
  <si>
    <t>0110000000</t>
  </si>
  <si>
    <t>0110000610</t>
  </si>
  <si>
    <t>0110075880</t>
  </si>
  <si>
    <t>0120000000</t>
  </si>
  <si>
    <t>0120000540</t>
  </si>
  <si>
    <t>0120000610</t>
  </si>
  <si>
    <t>0120000620</t>
  </si>
  <si>
    <t>0120075640</t>
  </si>
  <si>
    <t>0130000560</t>
  </si>
  <si>
    <t>0160000000</t>
  </si>
  <si>
    <t>0160000210</t>
  </si>
  <si>
    <t>0160000610</t>
  </si>
  <si>
    <t>0160008100</t>
  </si>
  <si>
    <t>0110075540</t>
  </si>
  <si>
    <t>0120075660</t>
  </si>
  <si>
    <t>0160075560</t>
  </si>
  <si>
    <t>0120000530</t>
  </si>
  <si>
    <t>0200000000</t>
  </si>
  <si>
    <t>0210000000</t>
  </si>
  <si>
    <t>0210000210</t>
  </si>
  <si>
    <t>9110000000</t>
  </si>
  <si>
    <t>9110075140</t>
  </si>
  <si>
    <t>9110051180</t>
  </si>
  <si>
    <t>0210000680</t>
  </si>
  <si>
    <t>0210076010</t>
  </si>
  <si>
    <t>0210000470</t>
  </si>
  <si>
    <t>1400000000</t>
  </si>
  <si>
    <t>1440000000</t>
  </si>
  <si>
    <t>1440001510</t>
  </si>
  <si>
    <t>1420000000</t>
  </si>
  <si>
    <t>1420002750</t>
  </si>
  <si>
    <t>1450000000</t>
  </si>
  <si>
    <t>1450075130</t>
  </si>
  <si>
    <t>8200000000</t>
  </si>
  <si>
    <t>8210000000</t>
  </si>
  <si>
    <t>8210000240</t>
  </si>
  <si>
    <t>8210000210</t>
  </si>
  <si>
    <t>8300000000</t>
  </si>
  <si>
    <t>8310000000</t>
  </si>
  <si>
    <t>8310000210</t>
  </si>
  <si>
    <t>147</t>
  </si>
  <si>
    <t>Софинансирование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за счет средств местного бюджета 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</si>
  <si>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>0399748</t>
  </si>
  <si>
    <t>1325064</t>
  </si>
  <si>
    <t>Муниципальная программа «Развитие малого и среднего предпринимательства на территории Тасеевского района»</t>
  </si>
  <si>
    <t>Поддержка развития субъектов малого и среднего предпринимательства в рамках подпрограммы "Развитие субъектов малого и среднего предпринимательства в районе" муниципальной программы "Развитие малого и среднего предпринимательства на территории Тасеевского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</si>
  <si>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в рамках подпрограммы " Обеспечение реализации муниципальной программы и прочие мероприятия " муниципальной программы "Развитие образования в Тасеевском районе"</t>
  </si>
  <si>
    <t>Социальные выплаты гражданам, кроме публичных нормативных социальных выплат</t>
  </si>
  <si>
    <t>Бюджетные инвестиции</t>
  </si>
  <si>
    <t>1300</t>
  </si>
  <si>
    <t>Обслуживание государственного и муницпального долга</t>
  </si>
  <si>
    <t xml:space="preserve">Межбюджетные трансферты общего характера бюджетам бюджетной системы Российской Федерации:
</t>
  </si>
  <si>
    <t>Муниципальная программа "Развитие образования в Тасеевском районе"</t>
  </si>
  <si>
    <t>Подпрограмма "Обеспечение жильём молодых семей в Тасеевском районе"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</si>
  <si>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отдельных мероприятий муниципальной программы "Защита  населения и территорий Тасеевского района от чрезвычайных ситуаций природного и техногенного характера"</t>
  </si>
  <si>
    <t>Муниципальная программа " Защита  населения и территорий Тасеевского района от чрезвычайных ситуаций природного и техногенного характера "</t>
  </si>
  <si>
    <t xml:space="preserve">Обеспечение деятельности (оказание услуг) учреждений в рамкам подпрограммы "Искусство и народное творчество" муниципальной программы "Развитие культуры Тасеевского района " </t>
  </si>
  <si>
    <t xml:space="preserve">Организация и проведение культурно-массовых мероприятий в рамках подпрограммы "Искусство и народное творчество" муниципальной программы "Развитие культуры Тасеевского района " </t>
  </si>
  <si>
    <t xml:space="preserve">Обеспечение деятельности (оказание услуг) учреждений в рамкам подпрограммы "Сохранение культурного наследия" муниципальной программы "Развитие культуры Тасеевского района " </t>
  </si>
  <si>
    <t xml:space="preserve">Муниципальная программа "Развитие культуры Тасеевского района " </t>
  </si>
  <si>
    <t>Муниципальная программа "Молодежь  Тасеевского района в ХХI веке "</t>
  </si>
  <si>
    <t xml:space="preserve">Расходы  по реализации временных мер поддержки населения в целях обеспечения доступности коммунальных услуг» 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 </t>
  </si>
  <si>
    <t xml:space="preserve">Расходы на возмещение убытков в связи с применением государственных регулируемых цен на электроэнергию, вырабатываемую дизельными электростанциями для населения 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 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</si>
  <si>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 в Тасеевском районе" </t>
  </si>
  <si>
    <t>Муниципальная программа Тасеевского района " Развитие сельского хозяйства и регулирование рынков сельскохозяйственной продукции, сырья и продовольствия"</t>
  </si>
  <si>
    <t>Муниципальная программа "Развитие транспортной системы в Тасеевском районе на"</t>
  </si>
  <si>
    <t>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отдельных мероприятий муниципальной 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</si>
  <si>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Подведение итогов по завершению сельскохозяйственного года в рамках отдельных мероприятий муниципальной программы Тасеевского района" Развитие сельского хозяйства и регулирование рынков сельскохозяйственной продукции, сырья и продовольствия "</t>
  </si>
  <si>
    <t>Муниципальная программа Тасеевского района" Развитие сельского хозяйства и регулирование рынков сельскохозяйственной продукции, сырья и продовольствия "</t>
  </si>
  <si>
    <t>Информирование населения Тасеевского района по вопросам противодействия терроризму и экстремизму в рамках отдельных  мероприятий муниципальной программы " Защита  населения и территорий Тасеевского района от чрезвычайных ситуаций природного и техногенного характера "</t>
  </si>
  <si>
    <t>Обеспечение деятельности (оказание услуг) учреждений в рамках отдельных мероприятий муниципальной программы Тасеевского района "Защита населения и территории Тасеевского района от чрезвычайных ситуаций природного и техногенного характера "</t>
  </si>
  <si>
    <t xml:space="preserve">Муниципальная программа "Содействие развитию гражданского общества в Тасеевском районе " </t>
  </si>
  <si>
    <t>410</t>
  </si>
  <si>
    <t>400</t>
  </si>
  <si>
    <t xml:space="preserve"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Тасеевском районе" муниципальной программы "Развитие культуры Тасеевского района " </t>
  </si>
  <si>
    <t xml:space="preserve">Обеспечение деятельности (оказание услуг) учреждений в рамках подпрограммы "Развитие архивного дела в Тасеевском районе" муниципальной программы "Развитие культуры Тасеевского района " </t>
  </si>
  <si>
    <t>Подготовка школ ,садов к учебному году за счет средств местного бюджета, в рамках подпрограммы "Развитие общего и дополнительного образования" муниципальной программы "Развитие образования в Тасеевском районе "</t>
  </si>
  <si>
    <t>Обеспечение деятельности (оказание услуг) учреждений за сет доходов от приносящей доход деятельности в рамкам подпрограммы "Обеспечение реализации муниципальной программы и прочие мероприятия" муниципальной программы "Развитие образования в Тасеевском районе"</t>
  </si>
  <si>
    <t>Подпрограмма "Развитие системы дошкольного образования на территории Тасеевского района "</t>
  </si>
  <si>
    <t>Субвенции бюджетам муниципальных образований края на реализацию Закона края от 27.12.2005 № 17- 4379 " О наделении органов местного самоуправления муниципальных районов и городских округов края  государственными полномочиями по осуществлению и уходу за детьми- инвалидами, детьми-сиротами и детьми, оставшимися без попечения родителей 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системы дошкольного образования на территории Тасеевского района" муниципальной программы "Развитие образования в Тасеевском районе "</t>
  </si>
  <si>
    <t>Муниципальная программа "Управление муниципальными финансами (ресурсами) "</t>
  </si>
  <si>
    <t>Субвенции бюджетам 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отдельных органов исполнительной власти</t>
  </si>
  <si>
    <t>Софинансирование субсидии по капитальному ремонту, реконструкции, замене оборудования объектов коммунальной инфраструктуры в рамках подпрограммы "Развитие и модернизация объектов коммунальной инфраструктуры Тасеевского района" муниципальной программы "Реформирование и модернизация жилищно-коммунального хозяйства и повышение энергетической эффективности в Тасеевском районе"</t>
  </si>
  <si>
    <t>Обеспечение деятельности (оказание услуг) учреждений в рамкам подпрограммы  "Обеспечение реализации муниципальной программы и прочие мероприятия"  муниципальной программы "Развитие образования в Тасеевском районе"</t>
  </si>
  <si>
    <t>Подпрограмма "Развитие общего и дополнительного образования в Тасеевском районе"</t>
  </si>
  <si>
    <t>0419146</t>
  </si>
  <si>
    <t xml:space="preserve">Организация проведения капитального ремонта общего имущества в многоквартирных домах, расположенных на территории Тасеевского района </t>
  </si>
  <si>
    <t>Организацию и проведение акарицидных обработок мест массового отдыха населения за счет средств местного бюджета  в рамках отдельных мероприятий муниципальной программы "Защита  населения и территорий Тасеевского района от чрезвычайных ситуаций природного и техногенного характера"</t>
  </si>
  <si>
    <t>0619451</t>
  </si>
  <si>
    <t>Проведение работ по уничтожению сорняков дикорастущей конопли  за счет средств местного бюджета в рамках подпрограммы "Развитие подотрасли  растениеводства, переработки и реализации продукции растениеводства, сохранение и восстановление плодородия почв" муниципальной программы Тасеевского района "Развитие сельского хозяйства и регулирование рынков сельскохозяйственной продукции, сырья и продовольствия"</t>
  </si>
  <si>
    <t>0399746</t>
  </si>
  <si>
    <t>0397748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</si>
  <si>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в рамках отдельных мероприятий муниципальной программы Тасеевского района "Содействие развитию местного самоуправления в Тасеевском районе"</t>
  </si>
  <si>
    <t xml:space="preserve"> Иные закупки товаров, работ и услуг для обеспечения государственных (муниципальных) нужд</t>
  </si>
  <si>
    <t>0417488</t>
  </si>
  <si>
    <t>Субсидии на возмещение части затрат на уплату процентов по кредитам, полученным в российских кредитных организациях, и займах, полученным в сельскохозяйственных кредитных потребительских кооперативах, на развитие малых форм хозяйствования в рамках муниципальной программы " Развитие сельского хозяйства и регулирования сельскохозяйственной продукции, сырья и продовольствия на 2014-2016 годы"</t>
  </si>
  <si>
    <t>0692248</t>
  </si>
  <si>
    <t xml:space="preserve">Иные бюджетные ассигнования </t>
  </si>
  <si>
    <t>0610000</t>
  </si>
  <si>
    <t>Проведение работ по уничтожению сорняков дикорастущей конопли  за счет средств краевого бюджета в рамках подпрограммы "Развитие подотрасли  растениеводства, переработки и реализации продукции растениеводства, сохранение и восстановление плодородия почв" муниципальной программы Тасеевского района "Развитие сельского хозяйства и регулирование рынков сельскохозяйственной продукции, сырья и продовольствия на   2014-2016 годы"</t>
  </si>
  <si>
    <t>0617451</t>
  </si>
  <si>
    <t>от  29.12. 2015 №2-14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</si>
</sst>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0"/>
      <name val="Helv"/>
      <family val="0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Arial Cyr"/>
      <family val="0"/>
    </font>
    <font>
      <sz val="9"/>
      <color indexed="63"/>
      <name val="Times New Roman"/>
      <family val="1"/>
    </font>
    <font>
      <sz val="9"/>
      <name val="Times New Roman Cyr"/>
      <family val="0"/>
    </font>
    <font>
      <sz val="9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3" fillId="0" borderId="11" xfId="62" applyFont="1" applyFill="1" applyBorder="1" applyAlignment="1">
      <alignment horizontal="justify" vertical="top" wrapText="1"/>
      <protection/>
    </xf>
    <xf numFmtId="49" fontId="14" fillId="0" borderId="10" xfId="0" applyNumberFormat="1" applyFont="1" applyFill="1" applyBorder="1" applyAlignment="1">
      <alignment horizontal="justify" vertical="top" wrapText="1"/>
    </xf>
    <xf numFmtId="4" fontId="3" fillId="0" borderId="10" xfId="6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justify" vertical="top"/>
    </xf>
    <xf numFmtId="0" fontId="15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/>
    </xf>
    <xf numFmtId="4" fontId="9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55" applyNumberFormat="1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top" wrapText="1"/>
    </xf>
    <xf numFmtId="164" fontId="14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justify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5" fontId="3" fillId="0" borderId="14" xfId="0" applyNumberFormat="1" applyFont="1" applyBorder="1" applyAlignment="1" applyProtection="1">
      <alignment horizontal="left" vertical="center" wrapText="1"/>
      <protection/>
    </xf>
    <xf numFmtId="0" fontId="3" fillId="0" borderId="10" xfId="55" applyNumberFormat="1" applyFont="1" applyFill="1" applyBorder="1" applyAlignment="1">
      <alignment horizontal="left" vertical="top" wrapText="1"/>
      <protection/>
    </xf>
    <xf numFmtId="49" fontId="3" fillId="0" borderId="14" xfId="0" applyNumberFormat="1" applyFont="1" applyFill="1" applyBorder="1" applyAlignment="1">
      <alignment horizontal="justify" vertical="top" wrapText="1"/>
    </xf>
    <xf numFmtId="165" fontId="3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65" fontId="3" fillId="0" borderId="15" xfId="0" applyNumberFormat="1" applyFont="1" applyBorder="1" applyAlignment="1">
      <alignment horizontal="justify" vertical="center" wrapText="1"/>
    </xf>
    <xf numFmtId="49" fontId="14" fillId="0" borderId="17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justify" vertical="top" wrapText="1"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9"/>
  <sheetViews>
    <sheetView tabSelected="1" zoomScaleSheetLayoutView="100" zoomScalePageLayoutView="0" workbookViewId="0" topLeftCell="A1">
      <selection activeCell="E3" sqref="E3:I3"/>
    </sheetView>
  </sheetViews>
  <sheetFormatPr defaultColWidth="9.00390625" defaultRowHeight="12.75"/>
  <cols>
    <col min="1" max="1" width="5.25390625" style="2" customWidth="1"/>
    <col min="2" max="2" width="6.75390625" style="21" customWidth="1"/>
    <col min="3" max="3" width="49.125" style="1" customWidth="1"/>
    <col min="4" max="4" width="7.25390625" style="1" customWidth="1"/>
    <col min="5" max="5" width="10.75390625" style="1" customWidth="1"/>
    <col min="6" max="6" width="6.125" style="1" customWidth="1"/>
    <col min="7" max="7" width="15.00390625" style="1" customWidth="1"/>
    <col min="8" max="9" width="14.00390625" style="1" customWidth="1"/>
    <col min="10" max="16384" width="9.125" style="2" customWidth="1"/>
  </cols>
  <sheetData>
    <row r="1" spans="5:9" ht="12.75">
      <c r="E1" s="89" t="s">
        <v>245</v>
      </c>
      <c r="F1" s="89"/>
      <c r="G1" s="89"/>
      <c r="H1" s="89"/>
      <c r="I1" s="89"/>
    </row>
    <row r="2" spans="3:9" ht="15.75" customHeight="1">
      <c r="C2" s="3"/>
      <c r="D2" s="3"/>
      <c r="E2" s="89" t="s">
        <v>292</v>
      </c>
      <c r="F2" s="89"/>
      <c r="G2" s="89"/>
      <c r="H2" s="89"/>
      <c r="I2" s="89"/>
    </row>
    <row r="3" spans="3:9" ht="12.75">
      <c r="C3" s="4"/>
      <c r="D3" s="3"/>
      <c r="E3" s="89" t="s">
        <v>539</v>
      </c>
      <c r="F3" s="89"/>
      <c r="G3" s="89"/>
      <c r="H3" s="89"/>
      <c r="I3" s="89"/>
    </row>
    <row r="4" spans="3:9" ht="12.75">
      <c r="C4" s="4"/>
      <c r="D4" s="3"/>
      <c r="E4" s="89"/>
      <c r="F4" s="89"/>
      <c r="G4" s="89"/>
      <c r="H4" s="89"/>
      <c r="I4" s="89"/>
    </row>
    <row r="5" spans="3:9" ht="12.75" customHeight="1">
      <c r="C5" s="4"/>
      <c r="D5" s="3"/>
      <c r="E5" s="89"/>
      <c r="F5" s="89"/>
      <c r="G5" s="89"/>
      <c r="H5" s="89"/>
      <c r="I5" s="89"/>
    </row>
    <row r="6" spans="3:9" ht="12.75" customHeight="1">
      <c r="C6" s="4"/>
      <c r="D6" s="3"/>
      <c r="E6" s="89"/>
      <c r="F6" s="89"/>
      <c r="G6" s="89"/>
      <c r="H6" s="89"/>
      <c r="I6" s="89"/>
    </row>
    <row r="7" spans="3:9" ht="30.75" customHeight="1">
      <c r="C7" s="87" t="s">
        <v>244</v>
      </c>
      <c r="D7" s="87"/>
      <c r="E7" s="87"/>
      <c r="F7" s="87"/>
      <c r="G7" s="87"/>
      <c r="H7" s="88"/>
      <c r="I7" s="88"/>
    </row>
    <row r="9" spans="1:9" ht="63.75" customHeight="1">
      <c r="A9" s="5" t="s">
        <v>160</v>
      </c>
      <c r="B9" s="22" t="s">
        <v>203</v>
      </c>
      <c r="C9" s="5" t="s">
        <v>21</v>
      </c>
      <c r="D9" s="6" t="s">
        <v>161</v>
      </c>
      <c r="E9" s="6" t="s">
        <v>162</v>
      </c>
      <c r="F9" s="6" t="s">
        <v>165</v>
      </c>
      <c r="G9" s="6" t="s">
        <v>106</v>
      </c>
      <c r="H9" s="6" t="s">
        <v>298</v>
      </c>
      <c r="I9" s="6" t="s">
        <v>246</v>
      </c>
    </row>
    <row r="10" spans="1:9" ht="21.75" customHeight="1">
      <c r="A10" s="24">
        <v>1</v>
      </c>
      <c r="B10" s="25" t="s">
        <v>194</v>
      </c>
      <c r="C10" s="26" t="s">
        <v>199</v>
      </c>
      <c r="D10" s="6"/>
      <c r="E10" s="6"/>
      <c r="F10" s="6"/>
      <c r="G10" s="27">
        <f>G11+G84+G99+G168+G194+G243+G304+G326+G294</f>
        <v>90999451</v>
      </c>
      <c r="H10" s="27">
        <f>H11+H84+H99+H168+H194+H243+H304+H326+H294</f>
        <v>88518107</v>
      </c>
      <c r="I10" s="27">
        <f>I11+I84+I99+I168+I194+I243+I304+I326+I294</f>
        <v>88602312</v>
      </c>
    </row>
    <row r="11" spans="1:9" ht="12.75">
      <c r="A11" s="24">
        <v>2</v>
      </c>
      <c r="B11" s="25" t="s">
        <v>194</v>
      </c>
      <c r="C11" s="28" t="s">
        <v>166</v>
      </c>
      <c r="D11" s="29" t="s">
        <v>173</v>
      </c>
      <c r="E11" s="29"/>
      <c r="F11" s="29"/>
      <c r="G11" s="30">
        <f>G18+G40+G46+G50+G56+G12</f>
        <v>21616852</v>
      </c>
      <c r="H11" s="30">
        <f>H18+H40+H46+H50+H56+H12</f>
        <v>21499845</v>
      </c>
      <c r="I11" s="30">
        <f>I18+I40+I46+I50+I56+I12</f>
        <v>21631345</v>
      </c>
    </row>
    <row r="12" spans="1:9" ht="24">
      <c r="A12" s="24">
        <v>3</v>
      </c>
      <c r="B12" s="25" t="s">
        <v>194</v>
      </c>
      <c r="C12" s="28" t="s">
        <v>19</v>
      </c>
      <c r="D12" s="29" t="s">
        <v>174</v>
      </c>
      <c r="E12" s="29"/>
      <c r="F12" s="29"/>
      <c r="G12" s="30">
        <f>G13</f>
        <v>982787</v>
      </c>
      <c r="H12" s="30">
        <f aca="true" t="shared" si="0" ref="G12:I15">H13</f>
        <v>995022</v>
      </c>
      <c r="I12" s="30">
        <f t="shared" si="0"/>
        <v>995022</v>
      </c>
    </row>
    <row r="13" spans="1:9" ht="24">
      <c r="A13" s="24">
        <v>4</v>
      </c>
      <c r="B13" s="25" t="s">
        <v>194</v>
      </c>
      <c r="C13" s="28" t="s">
        <v>132</v>
      </c>
      <c r="D13" s="29" t="s">
        <v>174</v>
      </c>
      <c r="E13" s="29" t="s">
        <v>355</v>
      </c>
      <c r="F13" s="29"/>
      <c r="G13" s="30">
        <f t="shared" si="0"/>
        <v>982787</v>
      </c>
      <c r="H13" s="30">
        <f t="shared" si="0"/>
        <v>995022</v>
      </c>
      <c r="I13" s="30">
        <f t="shared" si="0"/>
        <v>995022</v>
      </c>
    </row>
    <row r="14" spans="1:9" ht="24">
      <c r="A14" s="24">
        <v>5</v>
      </c>
      <c r="B14" s="25" t="s">
        <v>194</v>
      </c>
      <c r="C14" s="28" t="s">
        <v>37</v>
      </c>
      <c r="D14" s="29" t="s">
        <v>174</v>
      </c>
      <c r="E14" s="29" t="s">
        <v>356</v>
      </c>
      <c r="F14" s="29"/>
      <c r="G14" s="30">
        <f t="shared" si="0"/>
        <v>982787</v>
      </c>
      <c r="H14" s="30">
        <f t="shared" si="0"/>
        <v>995022</v>
      </c>
      <c r="I14" s="30">
        <f t="shared" si="0"/>
        <v>995022</v>
      </c>
    </row>
    <row r="15" spans="1:9" ht="24">
      <c r="A15" s="24">
        <v>6</v>
      </c>
      <c r="B15" s="25" t="s">
        <v>194</v>
      </c>
      <c r="C15" s="28" t="s">
        <v>38</v>
      </c>
      <c r="D15" s="29" t="s">
        <v>174</v>
      </c>
      <c r="E15" s="29" t="s">
        <v>357</v>
      </c>
      <c r="F15" s="29"/>
      <c r="G15" s="30">
        <f>G16</f>
        <v>982787</v>
      </c>
      <c r="H15" s="30">
        <f t="shared" si="0"/>
        <v>995022</v>
      </c>
      <c r="I15" s="30">
        <f t="shared" si="0"/>
        <v>995022</v>
      </c>
    </row>
    <row r="16" spans="1:9" ht="48">
      <c r="A16" s="24">
        <v>7</v>
      </c>
      <c r="B16" s="25" t="s">
        <v>194</v>
      </c>
      <c r="C16" s="28" t="s">
        <v>294</v>
      </c>
      <c r="D16" s="29" t="s">
        <v>174</v>
      </c>
      <c r="E16" s="29" t="s">
        <v>357</v>
      </c>
      <c r="F16" s="29" t="s">
        <v>153</v>
      </c>
      <c r="G16" s="30">
        <f>G17</f>
        <v>982787</v>
      </c>
      <c r="H16" s="30">
        <f>H17</f>
        <v>995022</v>
      </c>
      <c r="I16" s="30">
        <f>I17</f>
        <v>995022</v>
      </c>
    </row>
    <row r="17" spans="1:9" ht="24">
      <c r="A17" s="24">
        <v>8</v>
      </c>
      <c r="B17" s="25" t="s">
        <v>194</v>
      </c>
      <c r="C17" s="28" t="s">
        <v>107</v>
      </c>
      <c r="D17" s="29" t="s">
        <v>174</v>
      </c>
      <c r="E17" s="29" t="s">
        <v>357</v>
      </c>
      <c r="F17" s="29" t="s">
        <v>154</v>
      </c>
      <c r="G17" s="30">
        <f>995022-12235</f>
        <v>982787</v>
      </c>
      <c r="H17" s="30">
        <f>995022</f>
        <v>995022</v>
      </c>
      <c r="I17" s="30">
        <f>995022</f>
        <v>995022</v>
      </c>
    </row>
    <row r="18" spans="1:255" s="7" customFormat="1" ht="42.75" customHeight="1">
      <c r="A18" s="24">
        <v>9</v>
      </c>
      <c r="B18" s="25" t="s">
        <v>194</v>
      </c>
      <c r="C18" s="28" t="s">
        <v>293</v>
      </c>
      <c r="D18" s="29" t="s">
        <v>176</v>
      </c>
      <c r="E18" s="29"/>
      <c r="F18" s="29"/>
      <c r="G18" s="30">
        <f>G24+G33+G19</f>
        <v>19099591</v>
      </c>
      <c r="H18" s="30">
        <f>H24+H33+H19</f>
        <v>18975849</v>
      </c>
      <c r="I18" s="30">
        <f>I24+I33+I19</f>
        <v>19107349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7" customFormat="1" ht="42.75" customHeight="1" hidden="1">
      <c r="A19" s="24">
        <v>10</v>
      </c>
      <c r="B19" s="25" t="s">
        <v>194</v>
      </c>
      <c r="C19" s="28" t="s">
        <v>43</v>
      </c>
      <c r="D19" s="29" t="s">
        <v>176</v>
      </c>
      <c r="E19" s="29" t="s">
        <v>120</v>
      </c>
      <c r="F19" s="29"/>
      <c r="G19" s="30">
        <f>G20</f>
        <v>0</v>
      </c>
      <c r="H19" s="30">
        <f>H20</f>
        <v>0</v>
      </c>
      <c r="I19" s="30">
        <f>I20</f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7" customFormat="1" ht="14.25" customHeight="1" hidden="1">
      <c r="A20" s="24">
        <v>11</v>
      </c>
      <c r="B20" s="25" t="s">
        <v>194</v>
      </c>
      <c r="C20" s="28" t="s">
        <v>121</v>
      </c>
      <c r="D20" s="29" t="s">
        <v>176</v>
      </c>
      <c r="E20" s="29" t="s">
        <v>283</v>
      </c>
      <c r="F20" s="29"/>
      <c r="G20" s="30">
        <f>G21</f>
        <v>0</v>
      </c>
      <c r="H20" s="30">
        <f aca="true" t="shared" si="1" ref="H20:I22">H21</f>
        <v>0</v>
      </c>
      <c r="I20" s="30">
        <f t="shared" si="1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7" customFormat="1" ht="76.5" customHeight="1" hidden="1">
      <c r="A21" s="24">
        <v>12</v>
      </c>
      <c r="B21" s="25" t="s">
        <v>194</v>
      </c>
      <c r="C21" s="39" t="s">
        <v>530</v>
      </c>
      <c r="D21" s="29" t="s">
        <v>176</v>
      </c>
      <c r="E21" s="29" t="s">
        <v>529</v>
      </c>
      <c r="F21" s="29"/>
      <c r="G21" s="30">
        <f>G22</f>
        <v>0</v>
      </c>
      <c r="H21" s="30">
        <f t="shared" si="1"/>
        <v>0</v>
      </c>
      <c r="I21" s="30">
        <f t="shared" si="1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7" customFormat="1" ht="14.25" customHeight="1" hidden="1">
      <c r="A22" s="24">
        <v>13</v>
      </c>
      <c r="B22" s="25" t="s">
        <v>194</v>
      </c>
      <c r="C22" s="23" t="s">
        <v>151</v>
      </c>
      <c r="D22" s="29" t="s">
        <v>176</v>
      </c>
      <c r="E22" s="29" t="s">
        <v>529</v>
      </c>
      <c r="F22" s="29" t="s">
        <v>155</v>
      </c>
      <c r="G22" s="30">
        <f>G23</f>
        <v>0</v>
      </c>
      <c r="H22" s="30">
        <f t="shared" si="1"/>
        <v>0</v>
      </c>
      <c r="I22" s="30">
        <f t="shared" si="1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7" customFormat="1" ht="14.25" customHeight="1" hidden="1">
      <c r="A23" s="24">
        <v>14</v>
      </c>
      <c r="B23" s="25" t="s">
        <v>194</v>
      </c>
      <c r="C23" s="23" t="s">
        <v>152</v>
      </c>
      <c r="D23" s="29" t="s">
        <v>176</v>
      </c>
      <c r="E23" s="29" t="s">
        <v>529</v>
      </c>
      <c r="F23" s="29" t="s">
        <v>156</v>
      </c>
      <c r="G23" s="30">
        <v>0</v>
      </c>
      <c r="H23" s="30">
        <v>0</v>
      </c>
      <c r="I23" s="30"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7" customFormat="1" ht="24">
      <c r="A24" s="24">
        <v>10</v>
      </c>
      <c r="B24" s="25" t="s">
        <v>194</v>
      </c>
      <c r="C24" s="28" t="s">
        <v>128</v>
      </c>
      <c r="D24" s="29" t="s">
        <v>176</v>
      </c>
      <c r="E24" s="29" t="s">
        <v>355</v>
      </c>
      <c r="F24" s="29"/>
      <c r="G24" s="30">
        <f aca="true" t="shared" si="2" ref="G24:I25">G25</f>
        <v>18631891</v>
      </c>
      <c r="H24" s="30">
        <f t="shared" si="2"/>
        <v>18508149</v>
      </c>
      <c r="I24" s="30">
        <f t="shared" si="2"/>
        <v>18639649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7" customFormat="1" ht="24">
      <c r="A25" s="24">
        <v>11</v>
      </c>
      <c r="B25" s="25" t="s">
        <v>194</v>
      </c>
      <c r="C25" s="28" t="s">
        <v>104</v>
      </c>
      <c r="D25" s="29" t="s">
        <v>176</v>
      </c>
      <c r="E25" s="29" t="s">
        <v>358</v>
      </c>
      <c r="F25" s="29"/>
      <c r="G25" s="30">
        <f t="shared" si="2"/>
        <v>18631891</v>
      </c>
      <c r="H25" s="30">
        <f t="shared" si="2"/>
        <v>18508149</v>
      </c>
      <c r="I25" s="30">
        <f t="shared" si="2"/>
        <v>18639649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7" customFormat="1" ht="36">
      <c r="A26" s="24">
        <v>12</v>
      </c>
      <c r="B26" s="25" t="s">
        <v>194</v>
      </c>
      <c r="C26" s="28" t="s">
        <v>105</v>
      </c>
      <c r="D26" s="29" t="s">
        <v>176</v>
      </c>
      <c r="E26" s="29" t="s">
        <v>359</v>
      </c>
      <c r="F26" s="29"/>
      <c r="G26" s="30">
        <f>G27+G29+G31</f>
        <v>18631891</v>
      </c>
      <c r="H26" s="30">
        <f>H27+H29</f>
        <v>18508149</v>
      </c>
      <c r="I26" s="30">
        <f>I27+I29</f>
        <v>18639649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7" customFormat="1" ht="48">
      <c r="A27" s="24">
        <v>13</v>
      </c>
      <c r="B27" s="25" t="s">
        <v>194</v>
      </c>
      <c r="C27" s="28" t="s">
        <v>294</v>
      </c>
      <c r="D27" s="29" t="s">
        <v>176</v>
      </c>
      <c r="E27" s="29" t="s">
        <v>359</v>
      </c>
      <c r="F27" s="29" t="s">
        <v>153</v>
      </c>
      <c r="G27" s="30">
        <f>G28</f>
        <v>13193164</v>
      </c>
      <c r="H27" s="30">
        <f>H28</f>
        <v>13918049</v>
      </c>
      <c r="I27" s="30">
        <f>I28</f>
        <v>13918049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7" customFormat="1" ht="24">
      <c r="A28" s="24">
        <v>14</v>
      </c>
      <c r="B28" s="25" t="s">
        <v>194</v>
      </c>
      <c r="C28" s="28" t="s">
        <v>295</v>
      </c>
      <c r="D28" s="29" t="s">
        <v>176</v>
      </c>
      <c r="E28" s="29" t="s">
        <v>359</v>
      </c>
      <c r="F28" s="29" t="s">
        <v>154</v>
      </c>
      <c r="G28" s="30">
        <f>13918049-724885</f>
        <v>13193164</v>
      </c>
      <c r="H28" s="30">
        <f>13918049</f>
        <v>13918049</v>
      </c>
      <c r="I28" s="30">
        <f>13918049</f>
        <v>13918049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7" customFormat="1" ht="24">
      <c r="A29" s="24">
        <v>15</v>
      </c>
      <c r="B29" s="25" t="s">
        <v>194</v>
      </c>
      <c r="C29" s="23" t="s">
        <v>226</v>
      </c>
      <c r="D29" s="29" t="s">
        <v>176</v>
      </c>
      <c r="E29" s="29" t="s">
        <v>359</v>
      </c>
      <c r="F29" s="29" t="s">
        <v>155</v>
      </c>
      <c r="G29" s="30">
        <f>G30</f>
        <v>5423727</v>
      </c>
      <c r="H29" s="30">
        <f>H30</f>
        <v>4590100</v>
      </c>
      <c r="I29" s="30">
        <f>I30</f>
        <v>4721600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7" customFormat="1" ht="24">
      <c r="A30" s="24">
        <v>16</v>
      </c>
      <c r="B30" s="25" t="s">
        <v>194</v>
      </c>
      <c r="C30" s="23" t="s">
        <v>152</v>
      </c>
      <c r="D30" s="29" t="s">
        <v>176</v>
      </c>
      <c r="E30" s="29" t="s">
        <v>359</v>
      </c>
      <c r="F30" s="29" t="s">
        <v>156</v>
      </c>
      <c r="G30" s="30">
        <f>4721600+702127</f>
        <v>5423727</v>
      </c>
      <c r="H30" s="30">
        <f>4721600-131500</f>
        <v>4590100</v>
      </c>
      <c r="I30" s="30">
        <f>4721600</f>
        <v>4721600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7" customFormat="1" ht="12.75">
      <c r="A31" s="24">
        <v>16</v>
      </c>
      <c r="B31" s="25" t="s">
        <v>194</v>
      </c>
      <c r="C31" s="59" t="s">
        <v>113</v>
      </c>
      <c r="D31" s="29" t="s">
        <v>176</v>
      </c>
      <c r="E31" s="29" t="s">
        <v>359</v>
      </c>
      <c r="F31" s="29" t="s">
        <v>114</v>
      </c>
      <c r="G31" s="30">
        <f>G32</f>
        <v>15000</v>
      </c>
      <c r="H31" s="30">
        <f>H32</f>
        <v>0</v>
      </c>
      <c r="I31" s="30">
        <f>I32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7" customFormat="1" ht="12.75">
      <c r="A32" s="24">
        <v>17</v>
      </c>
      <c r="B32" s="25" t="s">
        <v>194</v>
      </c>
      <c r="C32" s="59" t="s">
        <v>102</v>
      </c>
      <c r="D32" s="29" t="s">
        <v>176</v>
      </c>
      <c r="E32" s="29" t="s">
        <v>359</v>
      </c>
      <c r="F32" s="29" t="s">
        <v>261</v>
      </c>
      <c r="G32" s="30">
        <v>15000</v>
      </c>
      <c r="H32" s="30">
        <v>0</v>
      </c>
      <c r="I32" s="30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7" customFormat="1" ht="24">
      <c r="A33" s="24">
        <v>18</v>
      </c>
      <c r="B33" s="25" t="s">
        <v>194</v>
      </c>
      <c r="C33" s="23" t="s">
        <v>110</v>
      </c>
      <c r="D33" s="29" t="s">
        <v>176</v>
      </c>
      <c r="E33" s="29" t="s">
        <v>360</v>
      </c>
      <c r="F33" s="29"/>
      <c r="G33" s="30">
        <f>G35</f>
        <v>467700</v>
      </c>
      <c r="H33" s="30">
        <f>H35</f>
        <v>467700</v>
      </c>
      <c r="I33" s="30">
        <f>I35</f>
        <v>467700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7" customFormat="1" ht="12.75">
      <c r="A34" s="24">
        <v>19</v>
      </c>
      <c r="B34" s="25" t="s">
        <v>194</v>
      </c>
      <c r="C34" s="28" t="s">
        <v>111</v>
      </c>
      <c r="D34" s="29" t="s">
        <v>176</v>
      </c>
      <c r="E34" s="29" t="s">
        <v>361</v>
      </c>
      <c r="F34" s="29"/>
      <c r="G34" s="30">
        <f>G35</f>
        <v>467700</v>
      </c>
      <c r="H34" s="30">
        <f>H35</f>
        <v>467700</v>
      </c>
      <c r="I34" s="30">
        <f>I35</f>
        <v>467700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7" customFormat="1" ht="60">
      <c r="A35" s="24">
        <v>20</v>
      </c>
      <c r="B35" s="25" t="s">
        <v>194</v>
      </c>
      <c r="C35" s="23" t="s">
        <v>108</v>
      </c>
      <c r="D35" s="29" t="s">
        <v>176</v>
      </c>
      <c r="E35" s="29" t="s">
        <v>362</v>
      </c>
      <c r="F35" s="29"/>
      <c r="G35" s="30">
        <f>G36+G38</f>
        <v>467700</v>
      </c>
      <c r="H35" s="30">
        <f>H36+H38</f>
        <v>467700</v>
      </c>
      <c r="I35" s="30">
        <f>I36+I38</f>
        <v>467700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7" customFormat="1" ht="48">
      <c r="A36" s="24">
        <v>21</v>
      </c>
      <c r="B36" s="25" t="s">
        <v>194</v>
      </c>
      <c r="C36" s="28" t="s">
        <v>294</v>
      </c>
      <c r="D36" s="29" t="s">
        <v>176</v>
      </c>
      <c r="E36" s="29" t="s">
        <v>362</v>
      </c>
      <c r="F36" s="29" t="s">
        <v>153</v>
      </c>
      <c r="G36" s="30">
        <f>G37</f>
        <v>417798</v>
      </c>
      <c r="H36" s="30">
        <f>H37</f>
        <v>417798</v>
      </c>
      <c r="I36" s="30">
        <f>I37</f>
        <v>417798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7" customFormat="1" ht="24">
      <c r="A37" s="24">
        <v>22</v>
      </c>
      <c r="B37" s="25" t="s">
        <v>194</v>
      </c>
      <c r="C37" s="28" t="s">
        <v>295</v>
      </c>
      <c r="D37" s="29" t="s">
        <v>176</v>
      </c>
      <c r="E37" s="29" t="s">
        <v>362</v>
      </c>
      <c r="F37" s="29" t="s">
        <v>154</v>
      </c>
      <c r="G37" s="30">
        <f>417798</f>
        <v>417798</v>
      </c>
      <c r="H37" s="30">
        <f>417798</f>
        <v>417798</v>
      </c>
      <c r="I37" s="30">
        <f>417798</f>
        <v>417798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7" customFormat="1" ht="24">
      <c r="A38" s="24">
        <v>23</v>
      </c>
      <c r="B38" s="25" t="s">
        <v>194</v>
      </c>
      <c r="C38" s="23" t="s">
        <v>226</v>
      </c>
      <c r="D38" s="29" t="s">
        <v>176</v>
      </c>
      <c r="E38" s="29" t="s">
        <v>362</v>
      </c>
      <c r="F38" s="29" t="s">
        <v>155</v>
      </c>
      <c r="G38" s="30">
        <f>G39</f>
        <v>49902</v>
      </c>
      <c r="H38" s="30">
        <f>H39</f>
        <v>49902</v>
      </c>
      <c r="I38" s="30">
        <f>I39</f>
        <v>49902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7" customFormat="1" ht="24">
      <c r="A39" s="24">
        <v>24</v>
      </c>
      <c r="B39" s="25" t="s">
        <v>194</v>
      </c>
      <c r="C39" s="23" t="s">
        <v>152</v>
      </c>
      <c r="D39" s="29" t="s">
        <v>176</v>
      </c>
      <c r="E39" s="29" t="s">
        <v>362</v>
      </c>
      <c r="F39" s="29" t="s">
        <v>156</v>
      </c>
      <c r="G39" s="30">
        <f>49902</f>
        <v>49902</v>
      </c>
      <c r="H39" s="30">
        <f>49902</f>
        <v>49902</v>
      </c>
      <c r="I39" s="30">
        <f>49902</f>
        <v>49902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7" customFormat="1" ht="12.75">
      <c r="A40" s="24">
        <v>25</v>
      </c>
      <c r="B40" s="25" t="s">
        <v>194</v>
      </c>
      <c r="C40" s="28" t="s">
        <v>118</v>
      </c>
      <c r="D40" s="29" t="s">
        <v>117</v>
      </c>
      <c r="E40" s="29"/>
      <c r="F40" s="29"/>
      <c r="G40" s="30">
        <f aca="true" t="shared" si="3" ref="G40:I41">G41</f>
        <v>5500</v>
      </c>
      <c r="H40" s="30">
        <f t="shared" si="3"/>
        <v>0</v>
      </c>
      <c r="I40" s="30">
        <f t="shared" si="3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7" customFormat="1" ht="24">
      <c r="A41" s="24">
        <v>26</v>
      </c>
      <c r="B41" s="25" t="s">
        <v>194</v>
      </c>
      <c r="C41" s="23" t="s">
        <v>110</v>
      </c>
      <c r="D41" s="29" t="s">
        <v>117</v>
      </c>
      <c r="E41" s="29" t="s">
        <v>360</v>
      </c>
      <c r="F41" s="29"/>
      <c r="G41" s="30">
        <f t="shared" si="3"/>
        <v>5500</v>
      </c>
      <c r="H41" s="30">
        <f t="shared" si="3"/>
        <v>0</v>
      </c>
      <c r="I41" s="30">
        <f t="shared" si="3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7" customFormat="1" ht="12.75">
      <c r="A42" s="24">
        <v>27</v>
      </c>
      <c r="B42" s="25" t="s">
        <v>194</v>
      </c>
      <c r="C42" s="28" t="s">
        <v>111</v>
      </c>
      <c r="D42" s="29" t="s">
        <v>117</v>
      </c>
      <c r="E42" s="29" t="s">
        <v>361</v>
      </c>
      <c r="F42" s="29"/>
      <c r="G42" s="30">
        <f aca="true" t="shared" si="4" ref="G42:H44">G43</f>
        <v>5500</v>
      </c>
      <c r="H42" s="30">
        <f t="shared" si="4"/>
        <v>0</v>
      </c>
      <c r="I42" s="30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7" customFormat="1" ht="60">
      <c r="A43" s="24">
        <v>28</v>
      </c>
      <c r="B43" s="25" t="s">
        <v>194</v>
      </c>
      <c r="C43" s="23" t="s">
        <v>119</v>
      </c>
      <c r="D43" s="29" t="s">
        <v>117</v>
      </c>
      <c r="E43" s="29" t="s">
        <v>363</v>
      </c>
      <c r="F43" s="29"/>
      <c r="G43" s="30">
        <f t="shared" si="4"/>
        <v>5500</v>
      </c>
      <c r="H43" s="30">
        <f t="shared" si="4"/>
        <v>0</v>
      </c>
      <c r="I43" s="30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7" customFormat="1" ht="24">
      <c r="A44" s="24">
        <v>29</v>
      </c>
      <c r="B44" s="25" t="s">
        <v>194</v>
      </c>
      <c r="C44" s="23" t="s">
        <v>226</v>
      </c>
      <c r="D44" s="29" t="s">
        <v>117</v>
      </c>
      <c r="E44" s="29" t="s">
        <v>363</v>
      </c>
      <c r="F44" s="29" t="s">
        <v>155</v>
      </c>
      <c r="G44" s="30">
        <f t="shared" si="4"/>
        <v>5500</v>
      </c>
      <c r="H44" s="30">
        <f t="shared" si="4"/>
        <v>0</v>
      </c>
      <c r="I44" s="30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7" customFormat="1" ht="24">
      <c r="A45" s="24">
        <v>30</v>
      </c>
      <c r="B45" s="25" t="s">
        <v>194</v>
      </c>
      <c r="C45" s="23" t="s">
        <v>152</v>
      </c>
      <c r="D45" s="29" t="s">
        <v>117</v>
      </c>
      <c r="E45" s="29" t="s">
        <v>363</v>
      </c>
      <c r="F45" s="29" t="s">
        <v>156</v>
      </c>
      <c r="G45" s="30">
        <v>5500</v>
      </c>
      <c r="H45" s="30">
        <v>0</v>
      </c>
      <c r="I45" s="30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7" customFormat="1" ht="12.75" hidden="1">
      <c r="A46" s="24">
        <v>37</v>
      </c>
      <c r="B46" s="25" t="s">
        <v>194</v>
      </c>
      <c r="C46" s="23" t="s">
        <v>300</v>
      </c>
      <c r="D46" s="29" t="s">
        <v>299</v>
      </c>
      <c r="E46" s="29"/>
      <c r="F46" s="29"/>
      <c r="G46" s="30">
        <f>G47</f>
        <v>0</v>
      </c>
      <c r="H46" s="30">
        <f>H47</f>
        <v>0</v>
      </c>
      <c r="I46" s="30">
        <f>I47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7" customFormat="1" ht="12.75" hidden="1">
      <c r="A47" s="24">
        <v>38</v>
      </c>
      <c r="B47" s="25" t="s">
        <v>194</v>
      </c>
      <c r="C47" s="23" t="s">
        <v>304</v>
      </c>
      <c r="D47" s="29" t="s">
        <v>299</v>
      </c>
      <c r="E47" s="29" t="s">
        <v>303</v>
      </c>
      <c r="F47" s="29"/>
      <c r="G47" s="30">
        <f>G48</f>
        <v>0</v>
      </c>
      <c r="H47" s="30">
        <f>H49</f>
        <v>0</v>
      </c>
      <c r="I47" s="30">
        <f>I49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7" customFormat="1" ht="12.75" hidden="1">
      <c r="A48" s="24">
        <v>39</v>
      </c>
      <c r="B48" s="25"/>
      <c r="C48" s="23" t="s">
        <v>113</v>
      </c>
      <c r="D48" s="29" t="s">
        <v>299</v>
      </c>
      <c r="E48" s="29" t="s">
        <v>303</v>
      </c>
      <c r="F48" s="29" t="s">
        <v>114</v>
      </c>
      <c r="G48" s="30">
        <f>G49</f>
        <v>0</v>
      </c>
      <c r="H48" s="30">
        <v>0</v>
      </c>
      <c r="I48" s="30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7" customFormat="1" ht="12.75" hidden="1">
      <c r="A49" s="24">
        <v>40</v>
      </c>
      <c r="B49" s="25" t="s">
        <v>194</v>
      </c>
      <c r="C49" s="23" t="s">
        <v>302</v>
      </c>
      <c r="D49" s="29" t="s">
        <v>299</v>
      </c>
      <c r="E49" s="29" t="s">
        <v>303</v>
      </c>
      <c r="F49" s="29" t="s">
        <v>301</v>
      </c>
      <c r="G49" s="30">
        <v>0</v>
      </c>
      <c r="H49" s="30">
        <v>0</v>
      </c>
      <c r="I49" s="30"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7" customFormat="1" ht="12.75">
      <c r="A50" s="24">
        <v>31</v>
      </c>
      <c r="B50" s="25" t="s">
        <v>194</v>
      </c>
      <c r="C50" s="28" t="s">
        <v>167</v>
      </c>
      <c r="D50" s="29" t="s">
        <v>24</v>
      </c>
      <c r="E50" s="29"/>
      <c r="F50" s="29"/>
      <c r="G50" s="30">
        <f>G51</f>
        <v>300000</v>
      </c>
      <c r="H50" s="30">
        <f>H51</f>
        <v>300000</v>
      </c>
      <c r="I50" s="30">
        <f>I51</f>
        <v>300000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7" customFormat="1" ht="24">
      <c r="A51" s="24">
        <v>32</v>
      </c>
      <c r="B51" s="25" t="s">
        <v>194</v>
      </c>
      <c r="C51" s="23" t="s">
        <v>110</v>
      </c>
      <c r="D51" s="29" t="s">
        <v>24</v>
      </c>
      <c r="E51" s="29" t="s">
        <v>360</v>
      </c>
      <c r="F51" s="29"/>
      <c r="G51" s="30">
        <f>G52</f>
        <v>300000</v>
      </c>
      <c r="H51" s="30">
        <v>300000</v>
      </c>
      <c r="I51" s="30">
        <v>300000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7" customFormat="1" ht="12.75">
      <c r="A52" s="24">
        <v>33</v>
      </c>
      <c r="B52" s="25" t="s">
        <v>194</v>
      </c>
      <c r="C52" s="28" t="s">
        <v>111</v>
      </c>
      <c r="D52" s="29" t="s">
        <v>24</v>
      </c>
      <c r="E52" s="29" t="s">
        <v>361</v>
      </c>
      <c r="F52" s="29"/>
      <c r="G52" s="30">
        <f>G53</f>
        <v>300000</v>
      </c>
      <c r="H52" s="30">
        <f aca="true" t="shared" si="5" ref="H52:I54">H53</f>
        <v>300000</v>
      </c>
      <c r="I52" s="30">
        <f t="shared" si="5"/>
        <v>300000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7" customFormat="1" ht="36">
      <c r="A53" s="24">
        <v>34</v>
      </c>
      <c r="B53" s="25" t="s">
        <v>194</v>
      </c>
      <c r="C53" s="23" t="s">
        <v>112</v>
      </c>
      <c r="D53" s="29" t="s">
        <v>24</v>
      </c>
      <c r="E53" s="29" t="s">
        <v>364</v>
      </c>
      <c r="F53" s="29"/>
      <c r="G53" s="30">
        <f>G54</f>
        <v>300000</v>
      </c>
      <c r="H53" s="30">
        <f t="shared" si="5"/>
        <v>300000</v>
      </c>
      <c r="I53" s="30">
        <f t="shared" si="5"/>
        <v>300000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7" customFormat="1" ht="12.75">
      <c r="A54" s="24">
        <v>35</v>
      </c>
      <c r="B54" s="25" t="s">
        <v>194</v>
      </c>
      <c r="C54" s="23" t="s">
        <v>113</v>
      </c>
      <c r="D54" s="29" t="s">
        <v>24</v>
      </c>
      <c r="E54" s="29" t="s">
        <v>364</v>
      </c>
      <c r="F54" s="29" t="s">
        <v>114</v>
      </c>
      <c r="G54" s="30">
        <f>G55</f>
        <v>300000</v>
      </c>
      <c r="H54" s="30">
        <f t="shared" si="5"/>
        <v>300000</v>
      </c>
      <c r="I54" s="30">
        <f t="shared" si="5"/>
        <v>300000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7" customFormat="1" ht="12.75">
      <c r="A55" s="24">
        <v>36</v>
      </c>
      <c r="B55" s="25" t="s">
        <v>194</v>
      </c>
      <c r="C55" s="23" t="s">
        <v>115</v>
      </c>
      <c r="D55" s="29" t="s">
        <v>24</v>
      </c>
      <c r="E55" s="29" t="s">
        <v>364</v>
      </c>
      <c r="F55" s="29" t="s">
        <v>116</v>
      </c>
      <c r="G55" s="30">
        <v>300000</v>
      </c>
      <c r="H55" s="30">
        <v>300000</v>
      </c>
      <c r="I55" s="30">
        <v>300000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9" ht="12.75">
      <c r="A56" s="24">
        <v>37</v>
      </c>
      <c r="B56" s="25" t="s">
        <v>194</v>
      </c>
      <c r="C56" s="31" t="s">
        <v>33</v>
      </c>
      <c r="D56" s="29" t="s">
        <v>23</v>
      </c>
      <c r="E56" s="29"/>
      <c r="F56" s="29"/>
      <c r="G56" s="30">
        <f>G57+G69+G77</f>
        <v>1228974</v>
      </c>
      <c r="H56" s="30">
        <f>H57+H69+H77</f>
        <v>1228974</v>
      </c>
      <c r="I56" s="30">
        <f>I57+I69+I77</f>
        <v>1228974</v>
      </c>
    </row>
    <row r="57" spans="1:255" s="11" customFormat="1" ht="24">
      <c r="A57" s="24">
        <v>43</v>
      </c>
      <c r="B57" s="25" t="s">
        <v>194</v>
      </c>
      <c r="C57" s="33" t="s">
        <v>497</v>
      </c>
      <c r="D57" s="29" t="s">
        <v>23</v>
      </c>
      <c r="E57" s="29" t="s">
        <v>366</v>
      </c>
      <c r="F57" s="29"/>
      <c r="G57" s="30">
        <f>G58</f>
        <v>1184074</v>
      </c>
      <c r="H57" s="30">
        <f>H58</f>
        <v>1184074</v>
      </c>
      <c r="I57" s="30">
        <f>I58</f>
        <v>1184074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1" customFormat="1" ht="36">
      <c r="A58" s="24">
        <v>44</v>
      </c>
      <c r="B58" s="25" t="s">
        <v>194</v>
      </c>
      <c r="C58" s="28" t="s">
        <v>45</v>
      </c>
      <c r="D58" s="29" t="s">
        <v>23</v>
      </c>
      <c r="E58" s="29" t="s">
        <v>367</v>
      </c>
      <c r="F58" s="29"/>
      <c r="G58" s="30">
        <f>G59+G64</f>
        <v>1184074</v>
      </c>
      <c r="H58" s="30">
        <f>H59+H64</f>
        <v>1184074</v>
      </c>
      <c r="I58" s="30">
        <f>I59+I64</f>
        <v>1184074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11" customFormat="1" ht="48">
      <c r="A59" s="24">
        <v>45</v>
      </c>
      <c r="B59" s="25" t="s">
        <v>194</v>
      </c>
      <c r="C59" s="28" t="s">
        <v>513</v>
      </c>
      <c r="D59" s="29" t="s">
        <v>23</v>
      </c>
      <c r="E59" s="29" t="s">
        <v>368</v>
      </c>
      <c r="F59" s="29"/>
      <c r="G59" s="30">
        <f>G60+G62</f>
        <v>1039174</v>
      </c>
      <c r="H59" s="30">
        <f>H60+H62</f>
        <v>1039174</v>
      </c>
      <c r="I59" s="30">
        <f>I60+I62</f>
        <v>1039174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11" customFormat="1" ht="48">
      <c r="A60" s="24">
        <v>46</v>
      </c>
      <c r="B60" s="25" t="s">
        <v>194</v>
      </c>
      <c r="C60" s="28" t="s">
        <v>294</v>
      </c>
      <c r="D60" s="29" t="s">
        <v>23</v>
      </c>
      <c r="E60" s="29" t="s">
        <v>368</v>
      </c>
      <c r="F60" s="29" t="s">
        <v>153</v>
      </c>
      <c r="G60" s="30">
        <f>G61</f>
        <v>956220</v>
      </c>
      <c r="H60" s="30">
        <f>H61</f>
        <v>956220</v>
      </c>
      <c r="I60" s="30">
        <f>I61</f>
        <v>956220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11" customFormat="1" ht="12.75">
      <c r="A61" s="24">
        <v>47</v>
      </c>
      <c r="B61" s="25" t="s">
        <v>194</v>
      </c>
      <c r="C61" s="23" t="s">
        <v>123</v>
      </c>
      <c r="D61" s="29" t="s">
        <v>23</v>
      </c>
      <c r="E61" s="29" t="s">
        <v>368</v>
      </c>
      <c r="F61" s="29" t="s">
        <v>122</v>
      </c>
      <c r="G61" s="30">
        <f>982451-26231</f>
        <v>956220</v>
      </c>
      <c r="H61" s="30">
        <f>982451-26231</f>
        <v>956220</v>
      </c>
      <c r="I61" s="30">
        <f>982451-26231</f>
        <v>956220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11" customFormat="1" ht="24">
      <c r="A62" s="24">
        <v>48</v>
      </c>
      <c r="B62" s="25" t="s">
        <v>194</v>
      </c>
      <c r="C62" s="23" t="s">
        <v>226</v>
      </c>
      <c r="D62" s="29" t="s">
        <v>23</v>
      </c>
      <c r="E62" s="29" t="s">
        <v>368</v>
      </c>
      <c r="F62" s="29" t="s">
        <v>155</v>
      </c>
      <c r="G62" s="30">
        <f>G63</f>
        <v>82954</v>
      </c>
      <c r="H62" s="30">
        <f>H63</f>
        <v>82954</v>
      </c>
      <c r="I62" s="30">
        <f>I63</f>
        <v>82954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11" customFormat="1" ht="24">
      <c r="A63" s="24">
        <v>49</v>
      </c>
      <c r="B63" s="25" t="s">
        <v>194</v>
      </c>
      <c r="C63" s="23" t="s">
        <v>152</v>
      </c>
      <c r="D63" s="29" t="s">
        <v>23</v>
      </c>
      <c r="E63" s="29" t="s">
        <v>368</v>
      </c>
      <c r="F63" s="29" t="s">
        <v>156</v>
      </c>
      <c r="G63" s="30">
        <f>82954</f>
        <v>82954</v>
      </c>
      <c r="H63" s="30">
        <f>82954</f>
        <v>82954</v>
      </c>
      <c r="I63" s="30">
        <f>82954</f>
        <v>82954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20" customFormat="1" ht="72">
      <c r="A64" s="24">
        <v>50</v>
      </c>
      <c r="B64" s="25" t="s">
        <v>194</v>
      </c>
      <c r="C64" s="23" t="s">
        <v>512</v>
      </c>
      <c r="D64" s="29" t="s">
        <v>23</v>
      </c>
      <c r="E64" s="29" t="s">
        <v>369</v>
      </c>
      <c r="F64" s="29"/>
      <c r="G64" s="30">
        <f>G65+G67</f>
        <v>144900</v>
      </c>
      <c r="H64" s="30">
        <f>H65+H67</f>
        <v>144900</v>
      </c>
      <c r="I64" s="30">
        <f>I65+I67</f>
        <v>144900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11" customFormat="1" ht="48">
      <c r="A65" s="24">
        <v>51</v>
      </c>
      <c r="B65" s="25" t="s">
        <v>194</v>
      </c>
      <c r="C65" s="28" t="s">
        <v>294</v>
      </c>
      <c r="D65" s="29" t="s">
        <v>23</v>
      </c>
      <c r="E65" s="29" t="s">
        <v>369</v>
      </c>
      <c r="F65" s="29" t="s">
        <v>153</v>
      </c>
      <c r="G65" s="30">
        <f>G66</f>
        <v>118300</v>
      </c>
      <c r="H65" s="30">
        <f>H66</f>
        <v>118300</v>
      </c>
      <c r="I65" s="30">
        <f>I66</f>
        <v>118300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11" customFormat="1" ht="12.75">
      <c r="A66" s="24">
        <v>52</v>
      </c>
      <c r="B66" s="25" t="s">
        <v>194</v>
      </c>
      <c r="C66" s="23" t="s">
        <v>123</v>
      </c>
      <c r="D66" s="29" t="s">
        <v>23</v>
      </c>
      <c r="E66" s="29" t="s">
        <v>369</v>
      </c>
      <c r="F66" s="29" t="s">
        <v>122</v>
      </c>
      <c r="G66" s="30">
        <f>118300</f>
        <v>118300</v>
      </c>
      <c r="H66" s="30">
        <f>118300</f>
        <v>118300</v>
      </c>
      <c r="I66" s="30">
        <f>118300</f>
        <v>118300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11" customFormat="1" ht="24">
      <c r="A67" s="24">
        <v>53</v>
      </c>
      <c r="B67" s="25" t="s">
        <v>194</v>
      </c>
      <c r="C67" s="23" t="s">
        <v>226</v>
      </c>
      <c r="D67" s="29" t="s">
        <v>23</v>
      </c>
      <c r="E67" s="29" t="s">
        <v>369</v>
      </c>
      <c r="F67" s="29" t="s">
        <v>155</v>
      </c>
      <c r="G67" s="30">
        <f>G68</f>
        <v>26600</v>
      </c>
      <c r="H67" s="30">
        <f>H68</f>
        <v>26600</v>
      </c>
      <c r="I67" s="30">
        <f>I68</f>
        <v>26600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11" customFormat="1" ht="24">
      <c r="A68" s="24">
        <v>54</v>
      </c>
      <c r="B68" s="25" t="s">
        <v>194</v>
      </c>
      <c r="C68" s="23" t="s">
        <v>152</v>
      </c>
      <c r="D68" s="29" t="s">
        <v>23</v>
      </c>
      <c r="E68" s="29" t="s">
        <v>369</v>
      </c>
      <c r="F68" s="29" t="s">
        <v>156</v>
      </c>
      <c r="G68" s="30">
        <f>26600</f>
        <v>26600</v>
      </c>
      <c r="H68" s="30">
        <f>26600</f>
        <v>26600</v>
      </c>
      <c r="I68" s="30">
        <f>26600</f>
        <v>26600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13" customFormat="1" ht="24">
      <c r="A69" s="24">
        <v>55</v>
      </c>
      <c r="B69" s="25" t="s">
        <v>194</v>
      </c>
      <c r="C69" s="32" t="s">
        <v>509</v>
      </c>
      <c r="D69" s="29" t="s">
        <v>23</v>
      </c>
      <c r="E69" s="29" t="s">
        <v>370</v>
      </c>
      <c r="F69" s="29"/>
      <c r="G69" s="30">
        <f>G70</f>
        <v>27000</v>
      </c>
      <c r="H69" s="30">
        <f>H70</f>
        <v>27000</v>
      </c>
      <c r="I69" s="30">
        <f>I70</f>
        <v>27000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13" customFormat="1" ht="36">
      <c r="A70" s="24">
        <v>56</v>
      </c>
      <c r="B70" s="25" t="s">
        <v>194</v>
      </c>
      <c r="C70" s="28" t="s">
        <v>46</v>
      </c>
      <c r="D70" s="29" t="s">
        <v>23</v>
      </c>
      <c r="E70" s="29" t="s">
        <v>371</v>
      </c>
      <c r="F70" s="29"/>
      <c r="G70" s="30">
        <f>G74+G71</f>
        <v>27000</v>
      </c>
      <c r="H70" s="30">
        <f>H74+H71</f>
        <v>27000</v>
      </c>
      <c r="I70" s="30">
        <f>I74+I71</f>
        <v>27000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13" customFormat="1" ht="84">
      <c r="A71" s="24"/>
      <c r="B71" s="25" t="s">
        <v>194</v>
      </c>
      <c r="C71" s="28" t="s">
        <v>278</v>
      </c>
      <c r="D71" s="29" t="s">
        <v>23</v>
      </c>
      <c r="E71" s="29" t="s">
        <v>277</v>
      </c>
      <c r="F71" s="29"/>
      <c r="G71" s="30">
        <f aca="true" t="shared" si="6" ref="G71:I72">G72</f>
        <v>2000</v>
      </c>
      <c r="H71" s="30">
        <f t="shared" si="6"/>
        <v>2000</v>
      </c>
      <c r="I71" s="30">
        <f t="shared" si="6"/>
        <v>2000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13" customFormat="1" ht="12.75">
      <c r="A72" s="24"/>
      <c r="B72" s="25" t="s">
        <v>194</v>
      </c>
      <c r="C72" s="23" t="s">
        <v>113</v>
      </c>
      <c r="D72" s="29" t="s">
        <v>23</v>
      </c>
      <c r="E72" s="29" t="s">
        <v>277</v>
      </c>
      <c r="F72" s="29" t="s">
        <v>114</v>
      </c>
      <c r="G72" s="30">
        <f t="shared" si="6"/>
        <v>2000</v>
      </c>
      <c r="H72" s="30">
        <f t="shared" si="6"/>
        <v>2000</v>
      </c>
      <c r="I72" s="30">
        <f t="shared" si="6"/>
        <v>2000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13" customFormat="1" ht="36">
      <c r="A73" s="24"/>
      <c r="B73" s="25" t="s">
        <v>194</v>
      </c>
      <c r="C73" s="23" t="s">
        <v>227</v>
      </c>
      <c r="D73" s="29" t="s">
        <v>23</v>
      </c>
      <c r="E73" s="29" t="s">
        <v>277</v>
      </c>
      <c r="F73" s="29" t="s">
        <v>184</v>
      </c>
      <c r="G73" s="30">
        <v>2000</v>
      </c>
      <c r="H73" s="30">
        <v>2000</v>
      </c>
      <c r="I73" s="30">
        <v>2000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13" customFormat="1" ht="94.5" customHeight="1">
      <c r="A74" s="24">
        <v>57</v>
      </c>
      <c r="B74" s="25" t="s">
        <v>194</v>
      </c>
      <c r="C74" s="28" t="s">
        <v>47</v>
      </c>
      <c r="D74" s="29" t="s">
        <v>23</v>
      </c>
      <c r="E74" s="29" t="s">
        <v>372</v>
      </c>
      <c r="F74" s="29"/>
      <c r="G74" s="30">
        <f aca="true" t="shared" si="7" ref="G74:I75">G75</f>
        <v>25000</v>
      </c>
      <c r="H74" s="30">
        <f t="shared" si="7"/>
        <v>25000</v>
      </c>
      <c r="I74" s="30">
        <f t="shared" si="7"/>
        <v>25000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13" customFormat="1" ht="21.75" customHeight="1">
      <c r="A75" s="24">
        <v>58</v>
      </c>
      <c r="B75" s="25" t="s">
        <v>194</v>
      </c>
      <c r="C75" s="23" t="s">
        <v>113</v>
      </c>
      <c r="D75" s="29" t="s">
        <v>23</v>
      </c>
      <c r="E75" s="29" t="s">
        <v>372</v>
      </c>
      <c r="F75" s="29" t="s">
        <v>114</v>
      </c>
      <c r="G75" s="30">
        <f t="shared" si="7"/>
        <v>25000</v>
      </c>
      <c r="H75" s="30">
        <f t="shared" si="7"/>
        <v>25000</v>
      </c>
      <c r="I75" s="30">
        <f t="shared" si="7"/>
        <v>25000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13" customFormat="1" ht="40.5" customHeight="1">
      <c r="A76" s="24">
        <v>59</v>
      </c>
      <c r="B76" s="25" t="s">
        <v>194</v>
      </c>
      <c r="C76" s="23" t="s">
        <v>227</v>
      </c>
      <c r="D76" s="29" t="s">
        <v>23</v>
      </c>
      <c r="E76" s="29" t="s">
        <v>372</v>
      </c>
      <c r="F76" s="29" t="s">
        <v>184</v>
      </c>
      <c r="G76" s="30">
        <f>27000-2000</f>
        <v>25000</v>
      </c>
      <c r="H76" s="30">
        <f>27000-2000</f>
        <v>25000</v>
      </c>
      <c r="I76" s="30">
        <f>27000-2000</f>
        <v>25000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13" customFormat="1" ht="23.25" customHeight="1">
      <c r="A77" s="24">
        <v>64</v>
      </c>
      <c r="B77" s="25" t="s">
        <v>194</v>
      </c>
      <c r="C77" s="23" t="s">
        <v>110</v>
      </c>
      <c r="D77" s="29" t="s">
        <v>23</v>
      </c>
      <c r="E77" s="29" t="s">
        <v>360</v>
      </c>
      <c r="F77" s="29"/>
      <c r="G77" s="30">
        <f aca="true" t="shared" si="8" ref="G77:I82">G78</f>
        <v>17900</v>
      </c>
      <c r="H77" s="30">
        <f t="shared" si="8"/>
        <v>17900</v>
      </c>
      <c r="I77" s="30">
        <f t="shared" si="8"/>
        <v>17900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13" customFormat="1" ht="23.25" customHeight="1">
      <c r="A78" s="24">
        <v>65</v>
      </c>
      <c r="B78" s="25" t="s">
        <v>194</v>
      </c>
      <c r="C78" s="23" t="s">
        <v>111</v>
      </c>
      <c r="D78" s="29" t="s">
        <v>23</v>
      </c>
      <c r="E78" s="29" t="s">
        <v>361</v>
      </c>
      <c r="F78" s="29"/>
      <c r="G78" s="30">
        <f t="shared" si="8"/>
        <v>17900</v>
      </c>
      <c r="H78" s="30">
        <f t="shared" si="8"/>
        <v>17900</v>
      </c>
      <c r="I78" s="30">
        <f t="shared" si="8"/>
        <v>17900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13" customFormat="1" ht="75" customHeight="1">
      <c r="A79" s="24">
        <v>66</v>
      </c>
      <c r="B79" s="25" t="s">
        <v>194</v>
      </c>
      <c r="C79" s="23" t="s">
        <v>519</v>
      </c>
      <c r="D79" s="29" t="s">
        <v>23</v>
      </c>
      <c r="E79" s="29" t="s">
        <v>373</v>
      </c>
      <c r="F79" s="29"/>
      <c r="G79" s="30">
        <f>G82+G80</f>
        <v>17900</v>
      </c>
      <c r="H79" s="30">
        <f>H82+H80</f>
        <v>17900</v>
      </c>
      <c r="I79" s="30">
        <f>I82+I80</f>
        <v>17900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13" customFormat="1" ht="30" customHeight="1">
      <c r="A80" s="24">
        <v>67</v>
      </c>
      <c r="B80" s="25" t="s">
        <v>194</v>
      </c>
      <c r="C80" s="28" t="s">
        <v>295</v>
      </c>
      <c r="D80" s="29" t="s">
        <v>23</v>
      </c>
      <c r="E80" s="29" t="s">
        <v>373</v>
      </c>
      <c r="F80" s="29" t="s">
        <v>153</v>
      </c>
      <c r="G80" s="30">
        <f>G81</f>
        <v>16155.7</v>
      </c>
      <c r="H80" s="30">
        <f>H81</f>
        <v>16155.7</v>
      </c>
      <c r="I80" s="30">
        <f>I81</f>
        <v>16155.7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13" customFormat="1" ht="28.5" customHeight="1">
      <c r="A81" s="24">
        <v>68</v>
      </c>
      <c r="B81" s="25" t="s">
        <v>194</v>
      </c>
      <c r="C81" s="23" t="s">
        <v>151</v>
      </c>
      <c r="D81" s="29" t="s">
        <v>23</v>
      </c>
      <c r="E81" s="29" t="s">
        <v>373</v>
      </c>
      <c r="F81" s="29" t="s">
        <v>154</v>
      </c>
      <c r="G81" s="30">
        <v>16155.7</v>
      </c>
      <c r="H81" s="30">
        <v>16155.7</v>
      </c>
      <c r="I81" s="30">
        <v>16155.7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13" customFormat="1" ht="23.25" customHeight="1">
      <c r="A82" s="24">
        <v>69</v>
      </c>
      <c r="B82" s="25" t="s">
        <v>194</v>
      </c>
      <c r="C82" s="23" t="s">
        <v>226</v>
      </c>
      <c r="D82" s="29" t="s">
        <v>23</v>
      </c>
      <c r="E82" s="29" t="s">
        <v>373</v>
      </c>
      <c r="F82" s="29" t="s">
        <v>155</v>
      </c>
      <c r="G82" s="30">
        <f t="shared" si="8"/>
        <v>1744.3</v>
      </c>
      <c r="H82" s="30">
        <f t="shared" si="8"/>
        <v>1744.3</v>
      </c>
      <c r="I82" s="30">
        <f t="shared" si="8"/>
        <v>1744.3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13" customFormat="1" ht="23.25" customHeight="1">
      <c r="A83" s="24">
        <v>70</v>
      </c>
      <c r="B83" s="25" t="s">
        <v>194</v>
      </c>
      <c r="C83" s="23" t="s">
        <v>152</v>
      </c>
      <c r="D83" s="29" t="s">
        <v>23</v>
      </c>
      <c r="E83" s="29" t="s">
        <v>373</v>
      </c>
      <c r="F83" s="29" t="s">
        <v>156</v>
      </c>
      <c r="G83" s="30">
        <v>1744.3</v>
      </c>
      <c r="H83" s="30">
        <v>1744.3</v>
      </c>
      <c r="I83" s="30">
        <v>1744.3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9" ht="12.75">
      <c r="A84" s="24">
        <v>71</v>
      </c>
      <c r="B84" s="25" t="s">
        <v>194</v>
      </c>
      <c r="C84" s="28" t="s">
        <v>163</v>
      </c>
      <c r="D84" s="29" t="s">
        <v>164</v>
      </c>
      <c r="E84" s="29"/>
      <c r="F84" s="29"/>
      <c r="G84" s="30">
        <f aca="true" t="shared" si="9" ref="G84:I86">G85</f>
        <v>1890139</v>
      </c>
      <c r="H84" s="30">
        <f t="shared" si="9"/>
        <v>1890139</v>
      </c>
      <c r="I84" s="30">
        <f t="shared" si="9"/>
        <v>1890139</v>
      </c>
    </row>
    <row r="85" spans="1:9" ht="36">
      <c r="A85" s="24">
        <v>72</v>
      </c>
      <c r="B85" s="25" t="s">
        <v>194</v>
      </c>
      <c r="C85" s="28" t="s">
        <v>103</v>
      </c>
      <c r="D85" s="29" t="s">
        <v>99</v>
      </c>
      <c r="E85" s="29"/>
      <c r="F85" s="29"/>
      <c r="G85" s="30">
        <f t="shared" si="9"/>
        <v>1890139</v>
      </c>
      <c r="H85" s="30">
        <f t="shared" si="9"/>
        <v>1890139</v>
      </c>
      <c r="I85" s="30">
        <f t="shared" si="9"/>
        <v>1890139</v>
      </c>
    </row>
    <row r="86" spans="1:255" s="14" customFormat="1" ht="36">
      <c r="A86" s="24">
        <v>73</v>
      </c>
      <c r="B86" s="25" t="s">
        <v>194</v>
      </c>
      <c r="C86" s="28" t="s">
        <v>493</v>
      </c>
      <c r="D86" s="29" t="s">
        <v>99</v>
      </c>
      <c r="E86" s="29" t="s">
        <v>374</v>
      </c>
      <c r="F86" s="29"/>
      <c r="G86" s="30">
        <f t="shared" si="9"/>
        <v>1890139</v>
      </c>
      <c r="H86" s="30">
        <f t="shared" si="9"/>
        <v>1890139</v>
      </c>
      <c r="I86" s="30">
        <f t="shared" si="9"/>
        <v>1890139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14" customFormat="1" ht="12.75">
      <c r="A87" s="24">
        <v>74</v>
      </c>
      <c r="B87" s="25" t="s">
        <v>194</v>
      </c>
      <c r="C87" s="28" t="s">
        <v>121</v>
      </c>
      <c r="D87" s="29" t="s">
        <v>99</v>
      </c>
      <c r="E87" s="29" t="s">
        <v>375</v>
      </c>
      <c r="F87" s="29"/>
      <c r="G87" s="30">
        <f>G93+G88+G96</f>
        <v>1890139</v>
      </c>
      <c r="H87" s="30">
        <f>H93+H88</f>
        <v>1890139</v>
      </c>
      <c r="I87" s="30">
        <f>I93+I88</f>
        <v>1890139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20" customFormat="1" ht="69" customHeight="1">
      <c r="A88" s="24">
        <v>75</v>
      </c>
      <c r="B88" s="25" t="s">
        <v>194</v>
      </c>
      <c r="C88" s="39" t="s">
        <v>508</v>
      </c>
      <c r="D88" s="29" t="s">
        <v>99</v>
      </c>
      <c r="E88" s="29" t="s">
        <v>376</v>
      </c>
      <c r="F88" s="29"/>
      <c r="G88" s="30">
        <f>G89+G91</f>
        <v>1888139</v>
      </c>
      <c r="H88" s="30">
        <f>H89+H91</f>
        <v>1888139</v>
      </c>
      <c r="I88" s="30">
        <f>I89+I91</f>
        <v>1888139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14" customFormat="1" ht="48">
      <c r="A89" s="24">
        <v>76</v>
      </c>
      <c r="B89" s="25" t="s">
        <v>194</v>
      </c>
      <c r="C89" s="28" t="s">
        <v>294</v>
      </c>
      <c r="D89" s="29" t="s">
        <v>99</v>
      </c>
      <c r="E89" s="29" t="s">
        <v>376</v>
      </c>
      <c r="F89" s="29" t="s">
        <v>153</v>
      </c>
      <c r="G89" s="30">
        <f>G90</f>
        <v>1674059</v>
      </c>
      <c r="H89" s="30">
        <f>H90</f>
        <v>1674059</v>
      </c>
      <c r="I89" s="30">
        <f>I90</f>
        <v>1674059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14" customFormat="1" ht="12.75">
      <c r="A90" s="24">
        <v>77</v>
      </c>
      <c r="B90" s="25" t="s">
        <v>194</v>
      </c>
      <c r="C90" s="23" t="s">
        <v>123</v>
      </c>
      <c r="D90" s="29" t="s">
        <v>99</v>
      </c>
      <c r="E90" s="29" t="s">
        <v>376</v>
      </c>
      <c r="F90" s="29" t="s">
        <v>122</v>
      </c>
      <c r="G90" s="30">
        <f>1674059.48-0.48</f>
        <v>1674059</v>
      </c>
      <c r="H90" s="30">
        <f>1674059.48-0.48</f>
        <v>1674059</v>
      </c>
      <c r="I90" s="30">
        <f>1674059.48-0.48</f>
        <v>1674059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14" customFormat="1" ht="24">
      <c r="A91" s="24">
        <v>78</v>
      </c>
      <c r="B91" s="25" t="s">
        <v>194</v>
      </c>
      <c r="C91" s="23" t="s">
        <v>226</v>
      </c>
      <c r="D91" s="29" t="s">
        <v>99</v>
      </c>
      <c r="E91" s="29" t="s">
        <v>376</v>
      </c>
      <c r="F91" s="29" t="s">
        <v>155</v>
      </c>
      <c r="G91" s="30">
        <f>G92</f>
        <v>214080</v>
      </c>
      <c r="H91" s="30">
        <f>H92</f>
        <v>214080</v>
      </c>
      <c r="I91" s="30">
        <f>I92</f>
        <v>214080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14" customFormat="1" ht="24">
      <c r="A92" s="24">
        <v>79</v>
      </c>
      <c r="B92" s="25" t="s">
        <v>194</v>
      </c>
      <c r="C92" s="23" t="s">
        <v>152</v>
      </c>
      <c r="D92" s="29" t="s">
        <v>99</v>
      </c>
      <c r="E92" s="29" t="s">
        <v>376</v>
      </c>
      <c r="F92" s="29" t="s">
        <v>156</v>
      </c>
      <c r="G92" s="30">
        <f>214080</f>
        <v>214080</v>
      </c>
      <c r="H92" s="30">
        <f>214080</f>
        <v>214080</v>
      </c>
      <c r="I92" s="30">
        <f>214080</f>
        <v>214080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14" customFormat="1" ht="60">
      <c r="A93" s="24">
        <v>80</v>
      </c>
      <c r="B93" s="25" t="s">
        <v>194</v>
      </c>
      <c r="C93" s="32" t="s">
        <v>507</v>
      </c>
      <c r="D93" s="29" t="s">
        <v>99</v>
      </c>
      <c r="E93" s="29" t="s">
        <v>377</v>
      </c>
      <c r="F93" s="29"/>
      <c r="G93" s="30">
        <f aca="true" t="shared" si="10" ref="G93:I94">G94</f>
        <v>2000</v>
      </c>
      <c r="H93" s="30">
        <f t="shared" si="10"/>
        <v>2000</v>
      </c>
      <c r="I93" s="30">
        <f t="shared" si="10"/>
        <v>2000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14" customFormat="1" ht="24">
      <c r="A94" s="24">
        <v>81</v>
      </c>
      <c r="B94" s="25" t="s">
        <v>194</v>
      </c>
      <c r="C94" s="23" t="s">
        <v>226</v>
      </c>
      <c r="D94" s="29" t="s">
        <v>99</v>
      </c>
      <c r="E94" s="29" t="s">
        <v>377</v>
      </c>
      <c r="F94" s="29" t="s">
        <v>155</v>
      </c>
      <c r="G94" s="30">
        <f t="shared" si="10"/>
        <v>2000</v>
      </c>
      <c r="H94" s="30">
        <f t="shared" si="10"/>
        <v>2000</v>
      </c>
      <c r="I94" s="30">
        <f t="shared" si="10"/>
        <v>2000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14" customFormat="1" ht="24">
      <c r="A95" s="24">
        <v>82</v>
      </c>
      <c r="B95" s="25" t="s">
        <v>194</v>
      </c>
      <c r="C95" s="23" t="s">
        <v>152</v>
      </c>
      <c r="D95" s="29" t="s">
        <v>99</v>
      </c>
      <c r="E95" s="29" t="s">
        <v>377</v>
      </c>
      <c r="F95" s="29" t="s">
        <v>156</v>
      </c>
      <c r="G95" s="30">
        <v>2000</v>
      </c>
      <c r="H95" s="30">
        <v>2000</v>
      </c>
      <c r="I95" s="30">
        <v>2000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14" customFormat="1" ht="84" hidden="1">
      <c r="A96" s="24">
        <v>96</v>
      </c>
      <c r="B96" s="25" t="s">
        <v>194</v>
      </c>
      <c r="C96" s="76" t="s">
        <v>317</v>
      </c>
      <c r="D96" s="29" t="s">
        <v>99</v>
      </c>
      <c r="E96" s="29" t="s">
        <v>316</v>
      </c>
      <c r="F96" s="29"/>
      <c r="G96" s="30">
        <f aca="true" t="shared" si="11" ref="G96:I97">G97</f>
        <v>0</v>
      </c>
      <c r="H96" s="30">
        <f t="shared" si="11"/>
        <v>0</v>
      </c>
      <c r="I96" s="30">
        <f t="shared" si="11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4" customFormat="1" ht="48" hidden="1">
      <c r="A97" s="24">
        <v>97</v>
      </c>
      <c r="B97" s="25" t="s">
        <v>194</v>
      </c>
      <c r="C97" s="28" t="s">
        <v>294</v>
      </c>
      <c r="D97" s="29" t="s">
        <v>99</v>
      </c>
      <c r="E97" s="29" t="s">
        <v>316</v>
      </c>
      <c r="F97" s="29" t="s">
        <v>153</v>
      </c>
      <c r="G97" s="30">
        <f t="shared" si="11"/>
        <v>0</v>
      </c>
      <c r="H97" s="30">
        <f t="shared" si="11"/>
        <v>0</v>
      </c>
      <c r="I97" s="30">
        <f t="shared" si="11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4" customFormat="1" ht="12.75" hidden="1">
      <c r="A98" s="24">
        <v>98</v>
      </c>
      <c r="B98" s="25" t="s">
        <v>194</v>
      </c>
      <c r="C98" s="23" t="s">
        <v>123</v>
      </c>
      <c r="D98" s="29" t="s">
        <v>99</v>
      </c>
      <c r="E98" s="29" t="s">
        <v>316</v>
      </c>
      <c r="F98" s="29" t="s">
        <v>122</v>
      </c>
      <c r="G98" s="30">
        <v>0</v>
      </c>
      <c r="H98" s="30">
        <v>0</v>
      </c>
      <c r="I98" s="30"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9" ht="12.75">
      <c r="A99" s="24">
        <v>83</v>
      </c>
      <c r="B99" s="25" t="s">
        <v>194</v>
      </c>
      <c r="C99" s="28" t="s">
        <v>168</v>
      </c>
      <c r="D99" s="29" t="s">
        <v>178</v>
      </c>
      <c r="E99" s="29"/>
      <c r="F99" s="29"/>
      <c r="G99" s="30">
        <f>G100+G117+G123+G134+G143</f>
        <v>17396748</v>
      </c>
      <c r="H99" s="30">
        <f>H100+H117+H123+H134+H143</f>
        <v>15880086</v>
      </c>
      <c r="I99" s="30">
        <f>I100+I117+I123+I134+I143</f>
        <v>15812891</v>
      </c>
    </row>
    <row r="100" spans="1:9" ht="12.75">
      <c r="A100" s="24">
        <v>84</v>
      </c>
      <c r="B100" s="25" t="s">
        <v>194</v>
      </c>
      <c r="C100" s="28" t="s">
        <v>169</v>
      </c>
      <c r="D100" s="29" t="s">
        <v>179</v>
      </c>
      <c r="E100" s="29"/>
      <c r="F100" s="29"/>
      <c r="G100" s="30">
        <f aca="true" t="shared" si="12" ref="G100:I101">G101</f>
        <v>2608900</v>
      </c>
      <c r="H100" s="30">
        <f t="shared" si="12"/>
        <v>2594900</v>
      </c>
      <c r="I100" s="30">
        <f t="shared" si="12"/>
        <v>2586800</v>
      </c>
    </row>
    <row r="101" spans="1:255" s="10" customFormat="1" ht="36">
      <c r="A101" s="24">
        <v>85</v>
      </c>
      <c r="B101" s="25" t="s">
        <v>194</v>
      </c>
      <c r="C101" s="28" t="s">
        <v>506</v>
      </c>
      <c r="D101" s="29" t="s">
        <v>179</v>
      </c>
      <c r="E101" s="29" t="s">
        <v>378</v>
      </c>
      <c r="F101" s="29"/>
      <c r="G101" s="30">
        <f t="shared" si="12"/>
        <v>2608900</v>
      </c>
      <c r="H101" s="30">
        <f t="shared" si="12"/>
        <v>2594900</v>
      </c>
      <c r="I101" s="30">
        <f t="shared" si="12"/>
        <v>2586800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0" customFormat="1" ht="12.75">
      <c r="A102" s="24">
        <v>86</v>
      </c>
      <c r="B102" s="25" t="s">
        <v>194</v>
      </c>
      <c r="C102" s="28" t="s">
        <v>121</v>
      </c>
      <c r="D102" s="29" t="s">
        <v>179</v>
      </c>
      <c r="E102" s="29" t="s">
        <v>379</v>
      </c>
      <c r="F102" s="29"/>
      <c r="G102" s="30">
        <f>G112+G103+G106+G109</f>
        <v>2608900</v>
      </c>
      <c r="H102" s="30">
        <f>H112+H103</f>
        <v>2594900</v>
      </c>
      <c r="I102" s="30">
        <f>I112+I103</f>
        <v>2586800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0" customFormat="1" ht="60">
      <c r="A103" s="24">
        <v>87</v>
      </c>
      <c r="B103" s="25" t="s">
        <v>194</v>
      </c>
      <c r="C103" s="28" t="s">
        <v>505</v>
      </c>
      <c r="D103" s="29" t="s">
        <v>179</v>
      </c>
      <c r="E103" s="29" t="s">
        <v>380</v>
      </c>
      <c r="F103" s="29"/>
      <c r="G103" s="30">
        <f aca="true" t="shared" si="13" ref="G103:I104">G104</f>
        <v>20000</v>
      </c>
      <c r="H103" s="30">
        <f t="shared" si="13"/>
        <v>20000</v>
      </c>
      <c r="I103" s="30">
        <f t="shared" si="13"/>
        <v>20000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0" customFormat="1" ht="24">
      <c r="A104" s="24">
        <v>88</v>
      </c>
      <c r="B104" s="25" t="s">
        <v>194</v>
      </c>
      <c r="C104" s="23" t="s">
        <v>226</v>
      </c>
      <c r="D104" s="29" t="s">
        <v>179</v>
      </c>
      <c r="E104" s="29" t="s">
        <v>380</v>
      </c>
      <c r="F104" s="29" t="s">
        <v>155</v>
      </c>
      <c r="G104" s="30">
        <f t="shared" si="13"/>
        <v>20000</v>
      </c>
      <c r="H104" s="30">
        <f t="shared" si="13"/>
        <v>20000</v>
      </c>
      <c r="I104" s="30">
        <f t="shared" si="13"/>
        <v>20000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0" customFormat="1" ht="24">
      <c r="A105" s="24">
        <v>89</v>
      </c>
      <c r="B105" s="25" t="s">
        <v>194</v>
      </c>
      <c r="C105" s="23" t="s">
        <v>152</v>
      </c>
      <c r="D105" s="29" t="s">
        <v>179</v>
      </c>
      <c r="E105" s="29" t="s">
        <v>380</v>
      </c>
      <c r="F105" s="29" t="s">
        <v>156</v>
      </c>
      <c r="G105" s="30">
        <v>20000</v>
      </c>
      <c r="H105" s="30">
        <v>20000</v>
      </c>
      <c r="I105" s="30">
        <v>20000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0" customFormat="1" ht="84" hidden="1">
      <c r="A106" s="24">
        <v>106</v>
      </c>
      <c r="B106" s="25" t="s">
        <v>194</v>
      </c>
      <c r="C106" s="23" t="s">
        <v>533</v>
      </c>
      <c r="D106" s="29" t="s">
        <v>179</v>
      </c>
      <c r="E106" s="29" t="s">
        <v>534</v>
      </c>
      <c r="F106" s="29"/>
      <c r="G106" s="30">
        <f aca="true" t="shared" si="14" ref="G106:I107">G107</f>
        <v>0</v>
      </c>
      <c r="H106" s="30">
        <f t="shared" si="14"/>
        <v>0</v>
      </c>
      <c r="I106" s="30">
        <f t="shared" si="14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0" customFormat="1" ht="12.75" hidden="1">
      <c r="A107" s="24">
        <v>107</v>
      </c>
      <c r="B107" s="25" t="s">
        <v>194</v>
      </c>
      <c r="C107" s="23" t="s">
        <v>535</v>
      </c>
      <c r="D107" s="29" t="s">
        <v>179</v>
      </c>
      <c r="E107" s="29" t="s">
        <v>534</v>
      </c>
      <c r="F107" s="29" t="s">
        <v>114</v>
      </c>
      <c r="G107" s="30">
        <f t="shared" si="14"/>
        <v>0</v>
      </c>
      <c r="H107" s="30">
        <f t="shared" si="14"/>
        <v>0</v>
      </c>
      <c r="I107" s="30">
        <f t="shared" si="14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0" customFormat="1" ht="36" hidden="1">
      <c r="A108" s="24">
        <v>108</v>
      </c>
      <c r="B108" s="25" t="s">
        <v>194</v>
      </c>
      <c r="C108" s="23" t="s">
        <v>125</v>
      </c>
      <c r="D108" s="29" t="s">
        <v>179</v>
      </c>
      <c r="E108" s="29" t="s">
        <v>534</v>
      </c>
      <c r="F108" s="29" t="s">
        <v>184</v>
      </c>
      <c r="G108" s="30">
        <v>0</v>
      </c>
      <c r="H108" s="30">
        <v>0</v>
      </c>
      <c r="I108" s="30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10" customFormat="1" ht="84" hidden="1">
      <c r="A109" s="24">
        <v>109</v>
      </c>
      <c r="B109" s="25" t="s">
        <v>194</v>
      </c>
      <c r="C109" s="76" t="s">
        <v>319</v>
      </c>
      <c r="D109" s="29" t="s">
        <v>179</v>
      </c>
      <c r="E109" s="29" t="s">
        <v>318</v>
      </c>
      <c r="F109" s="29"/>
      <c r="G109" s="30">
        <f aca="true" t="shared" si="15" ref="G109:I110">G110</f>
        <v>0</v>
      </c>
      <c r="H109" s="30">
        <f t="shared" si="15"/>
        <v>0</v>
      </c>
      <c r="I109" s="30">
        <f t="shared" si="1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10" customFormat="1" ht="12.75" hidden="1">
      <c r="A110" s="24">
        <v>110</v>
      </c>
      <c r="B110" s="25" t="s">
        <v>194</v>
      </c>
      <c r="C110" s="23" t="s">
        <v>535</v>
      </c>
      <c r="D110" s="29" t="s">
        <v>179</v>
      </c>
      <c r="E110" s="29" t="s">
        <v>318</v>
      </c>
      <c r="F110" s="29" t="s">
        <v>114</v>
      </c>
      <c r="G110" s="30">
        <f t="shared" si="15"/>
        <v>0</v>
      </c>
      <c r="H110" s="30">
        <f t="shared" si="15"/>
        <v>0</v>
      </c>
      <c r="I110" s="30">
        <f t="shared" si="1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10" customFormat="1" ht="36" hidden="1">
      <c r="A111" s="24">
        <v>111</v>
      </c>
      <c r="B111" s="25" t="s">
        <v>194</v>
      </c>
      <c r="C111" s="23" t="s">
        <v>125</v>
      </c>
      <c r="D111" s="29" t="s">
        <v>179</v>
      </c>
      <c r="E111" s="29" t="s">
        <v>318</v>
      </c>
      <c r="F111" s="29" t="s">
        <v>184</v>
      </c>
      <c r="G111" s="30">
        <v>0</v>
      </c>
      <c r="H111" s="30">
        <v>0</v>
      </c>
      <c r="I111" s="30"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20" customFormat="1" ht="84">
      <c r="A112" s="24">
        <v>90</v>
      </c>
      <c r="B112" s="25" t="s">
        <v>194</v>
      </c>
      <c r="C112" s="23" t="s">
        <v>504</v>
      </c>
      <c r="D112" s="29" t="s">
        <v>179</v>
      </c>
      <c r="E112" s="29" t="s">
        <v>381</v>
      </c>
      <c r="F112" s="29"/>
      <c r="G112" s="30">
        <f>G113+G115</f>
        <v>2588900</v>
      </c>
      <c r="H112" s="30">
        <f>H113+H115</f>
        <v>2574900</v>
      </c>
      <c r="I112" s="30">
        <f>I113+I115</f>
        <v>2566800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0" customFormat="1" ht="48">
      <c r="A113" s="24">
        <v>91</v>
      </c>
      <c r="B113" s="25" t="s">
        <v>194</v>
      </c>
      <c r="C113" s="28" t="s">
        <v>294</v>
      </c>
      <c r="D113" s="29" t="s">
        <v>179</v>
      </c>
      <c r="E113" s="29" t="s">
        <v>381</v>
      </c>
      <c r="F113" s="29" t="s">
        <v>153</v>
      </c>
      <c r="G113" s="30">
        <f>G114</f>
        <v>2126787</v>
      </c>
      <c r="H113" s="30">
        <f>H114</f>
        <v>2111418</v>
      </c>
      <c r="I113" s="30">
        <f>I114</f>
        <v>2104776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0" customFormat="1" ht="24">
      <c r="A114" s="24">
        <v>92</v>
      </c>
      <c r="B114" s="25" t="s">
        <v>194</v>
      </c>
      <c r="C114" s="28" t="s">
        <v>295</v>
      </c>
      <c r="D114" s="29" t="s">
        <v>179</v>
      </c>
      <c r="E114" s="29" t="s">
        <v>381</v>
      </c>
      <c r="F114" s="29" t="s">
        <v>154</v>
      </c>
      <c r="G114" s="30">
        <f>2126787</f>
        <v>2126787</v>
      </c>
      <c r="H114" s="30">
        <v>2111418</v>
      </c>
      <c r="I114" s="30">
        <v>2104776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0" customFormat="1" ht="24">
      <c r="A115" s="24">
        <v>93</v>
      </c>
      <c r="B115" s="25" t="s">
        <v>194</v>
      </c>
      <c r="C115" s="23" t="s">
        <v>226</v>
      </c>
      <c r="D115" s="29" t="s">
        <v>179</v>
      </c>
      <c r="E115" s="29" t="s">
        <v>381</v>
      </c>
      <c r="F115" s="29" t="s">
        <v>155</v>
      </c>
      <c r="G115" s="30">
        <f>G116</f>
        <v>462113</v>
      </c>
      <c r="H115" s="30">
        <f>H116</f>
        <v>463482</v>
      </c>
      <c r="I115" s="30">
        <f>I116</f>
        <v>462024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0" customFormat="1" ht="25.5" customHeight="1">
      <c r="A116" s="24">
        <v>94</v>
      </c>
      <c r="B116" s="25" t="s">
        <v>194</v>
      </c>
      <c r="C116" s="23" t="s">
        <v>152</v>
      </c>
      <c r="D116" s="29" t="s">
        <v>179</v>
      </c>
      <c r="E116" s="29" t="s">
        <v>381</v>
      </c>
      <c r="F116" s="29" t="s">
        <v>156</v>
      </c>
      <c r="G116" s="30">
        <f>462113</f>
        <v>462113</v>
      </c>
      <c r="H116" s="30">
        <v>463482</v>
      </c>
      <c r="I116" s="30">
        <v>462024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9" ht="19.5" customHeight="1">
      <c r="A117" s="24">
        <v>95</v>
      </c>
      <c r="B117" s="25" t="s">
        <v>194</v>
      </c>
      <c r="C117" s="28" t="s">
        <v>170</v>
      </c>
      <c r="D117" s="29" t="s">
        <v>180</v>
      </c>
      <c r="E117" s="29"/>
      <c r="F117" s="29"/>
      <c r="G117" s="30">
        <f aca="true" t="shared" si="16" ref="G117:I121">G118</f>
        <v>10311400</v>
      </c>
      <c r="H117" s="30">
        <f t="shared" si="16"/>
        <v>10311400</v>
      </c>
      <c r="I117" s="30">
        <f t="shared" si="16"/>
        <v>10311400</v>
      </c>
    </row>
    <row r="118" spans="1:255" s="15" customFormat="1" ht="32.25" customHeight="1">
      <c r="A118" s="24">
        <v>96</v>
      </c>
      <c r="B118" s="25" t="s">
        <v>194</v>
      </c>
      <c r="C118" s="28" t="s">
        <v>503</v>
      </c>
      <c r="D118" s="29" t="s">
        <v>180</v>
      </c>
      <c r="E118" s="29" t="s">
        <v>382</v>
      </c>
      <c r="F118" s="29"/>
      <c r="G118" s="30">
        <f t="shared" si="16"/>
        <v>10311400</v>
      </c>
      <c r="H118" s="30">
        <f t="shared" si="16"/>
        <v>10311400</v>
      </c>
      <c r="I118" s="30">
        <f t="shared" si="16"/>
        <v>10311400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15" customFormat="1" ht="12.75">
      <c r="A119" s="24">
        <v>97</v>
      </c>
      <c r="B119" s="25" t="s">
        <v>194</v>
      </c>
      <c r="C119" s="28" t="s">
        <v>121</v>
      </c>
      <c r="D119" s="29" t="s">
        <v>180</v>
      </c>
      <c r="E119" s="29" t="s">
        <v>383</v>
      </c>
      <c r="F119" s="29"/>
      <c r="G119" s="30">
        <f t="shared" si="16"/>
        <v>10311400</v>
      </c>
      <c r="H119" s="30">
        <f>H120</f>
        <v>10311400</v>
      </c>
      <c r="I119" s="30">
        <f>I120</f>
        <v>10311400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15" customFormat="1" ht="58.5" customHeight="1">
      <c r="A120" s="24">
        <v>98</v>
      </c>
      <c r="B120" s="25" t="s">
        <v>194</v>
      </c>
      <c r="C120" s="32" t="s">
        <v>5</v>
      </c>
      <c r="D120" s="29" t="s">
        <v>180</v>
      </c>
      <c r="E120" s="29" t="s">
        <v>384</v>
      </c>
      <c r="F120" s="29"/>
      <c r="G120" s="30">
        <f t="shared" si="16"/>
        <v>10311400</v>
      </c>
      <c r="H120" s="30">
        <f t="shared" si="16"/>
        <v>10311400</v>
      </c>
      <c r="I120" s="30">
        <f t="shared" si="16"/>
        <v>10311400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15" customFormat="1" ht="12.75">
      <c r="A121" s="24">
        <v>99</v>
      </c>
      <c r="B121" s="25" t="s">
        <v>194</v>
      </c>
      <c r="C121" s="23" t="s">
        <v>113</v>
      </c>
      <c r="D121" s="29" t="s">
        <v>180</v>
      </c>
      <c r="E121" s="29" t="s">
        <v>384</v>
      </c>
      <c r="F121" s="29" t="s">
        <v>114</v>
      </c>
      <c r="G121" s="30">
        <f t="shared" si="16"/>
        <v>10311400</v>
      </c>
      <c r="H121" s="30">
        <f t="shared" si="16"/>
        <v>10311400</v>
      </c>
      <c r="I121" s="30">
        <f t="shared" si="16"/>
        <v>10311400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15" customFormat="1" ht="35.25" customHeight="1">
      <c r="A122" s="24">
        <v>100</v>
      </c>
      <c r="B122" s="25" t="s">
        <v>194</v>
      </c>
      <c r="C122" s="23" t="s">
        <v>227</v>
      </c>
      <c r="D122" s="29" t="s">
        <v>180</v>
      </c>
      <c r="E122" s="29" t="s">
        <v>384</v>
      </c>
      <c r="F122" s="29" t="s">
        <v>184</v>
      </c>
      <c r="G122" s="30">
        <v>10311400</v>
      </c>
      <c r="H122" s="30">
        <f>10311400</f>
        <v>10311400</v>
      </c>
      <c r="I122" s="30">
        <v>10311400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9" ht="12.75">
      <c r="A123" s="24">
        <v>101</v>
      </c>
      <c r="B123" s="25" t="s">
        <v>194</v>
      </c>
      <c r="C123" s="34" t="s">
        <v>159</v>
      </c>
      <c r="D123" s="29" t="s">
        <v>158</v>
      </c>
      <c r="E123" s="29"/>
      <c r="F123" s="29"/>
      <c r="G123" s="30">
        <f>G124</f>
        <v>61734</v>
      </c>
      <c r="H123" s="30">
        <f aca="true" t="shared" si="17" ref="G123:I126">H124</f>
        <v>27942</v>
      </c>
      <c r="I123" s="30">
        <f t="shared" si="17"/>
        <v>28847</v>
      </c>
    </row>
    <row r="124" spans="1:255" s="15" customFormat="1" ht="24">
      <c r="A124" s="24">
        <v>102</v>
      </c>
      <c r="B124" s="25" t="s">
        <v>194</v>
      </c>
      <c r="C124" s="32" t="s">
        <v>281</v>
      </c>
      <c r="D124" s="29" t="s">
        <v>158</v>
      </c>
      <c r="E124" s="29" t="s">
        <v>385</v>
      </c>
      <c r="F124" s="29"/>
      <c r="G124" s="35">
        <f>G125+G128+G131</f>
        <v>61734</v>
      </c>
      <c r="H124" s="35">
        <f t="shared" si="17"/>
        <v>27942</v>
      </c>
      <c r="I124" s="35">
        <f t="shared" si="17"/>
        <v>28847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15" customFormat="1" ht="12.75">
      <c r="A125" s="24">
        <v>103</v>
      </c>
      <c r="B125" s="25" t="s">
        <v>194</v>
      </c>
      <c r="C125" s="34" t="s">
        <v>282</v>
      </c>
      <c r="D125" s="29" t="s">
        <v>158</v>
      </c>
      <c r="E125" s="29" t="s">
        <v>386</v>
      </c>
      <c r="F125" s="29"/>
      <c r="G125" s="35">
        <f t="shared" si="17"/>
        <v>61734</v>
      </c>
      <c r="H125" s="35">
        <f t="shared" si="17"/>
        <v>27942</v>
      </c>
      <c r="I125" s="35">
        <f t="shared" si="17"/>
        <v>28847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15" customFormat="1" ht="24">
      <c r="A126" s="24">
        <v>104</v>
      </c>
      <c r="B126" s="25" t="s">
        <v>194</v>
      </c>
      <c r="C126" s="23" t="s">
        <v>226</v>
      </c>
      <c r="D126" s="29" t="s">
        <v>158</v>
      </c>
      <c r="E126" s="29" t="s">
        <v>386</v>
      </c>
      <c r="F126" s="29" t="s">
        <v>155</v>
      </c>
      <c r="G126" s="30">
        <f t="shared" si="17"/>
        <v>61734</v>
      </c>
      <c r="H126" s="30">
        <f t="shared" si="17"/>
        <v>27942</v>
      </c>
      <c r="I126" s="30">
        <f t="shared" si="17"/>
        <v>28847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15" customFormat="1" ht="24">
      <c r="A127" s="24">
        <v>105</v>
      </c>
      <c r="B127" s="25" t="s">
        <v>194</v>
      </c>
      <c r="C127" s="23" t="s">
        <v>152</v>
      </c>
      <c r="D127" s="29" t="s">
        <v>158</v>
      </c>
      <c r="E127" s="29" t="s">
        <v>386</v>
      </c>
      <c r="F127" s="29" t="s">
        <v>156</v>
      </c>
      <c r="G127" s="30">
        <f>61734</f>
        <v>61734</v>
      </c>
      <c r="H127" s="30">
        <v>27942</v>
      </c>
      <c r="I127" s="30">
        <v>28847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15" customFormat="1" ht="84" hidden="1">
      <c r="A128" s="24">
        <v>128</v>
      </c>
      <c r="B128" s="25" t="s">
        <v>194</v>
      </c>
      <c r="C128" s="73" t="s">
        <v>48</v>
      </c>
      <c r="D128" s="29" t="s">
        <v>158</v>
      </c>
      <c r="E128" s="29" t="s">
        <v>0</v>
      </c>
      <c r="F128" s="29"/>
      <c r="G128" s="35">
        <f aca="true" t="shared" si="18" ref="G128:I129">G129</f>
        <v>0</v>
      </c>
      <c r="H128" s="35">
        <f t="shared" si="18"/>
        <v>0</v>
      </c>
      <c r="I128" s="35">
        <f t="shared" si="18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15" customFormat="1" ht="12.75" hidden="1">
      <c r="A129" s="24">
        <v>129</v>
      </c>
      <c r="B129" s="25" t="s">
        <v>194</v>
      </c>
      <c r="C129" s="28" t="s">
        <v>183</v>
      </c>
      <c r="D129" s="29" t="s">
        <v>158</v>
      </c>
      <c r="E129" s="29" t="s">
        <v>0</v>
      </c>
      <c r="F129" s="29" t="s">
        <v>200</v>
      </c>
      <c r="G129" s="35">
        <f t="shared" si="18"/>
        <v>0</v>
      </c>
      <c r="H129" s="35">
        <f t="shared" si="18"/>
        <v>0</v>
      </c>
      <c r="I129" s="35">
        <f t="shared" si="18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15" customFormat="1" ht="12.75" hidden="1">
      <c r="A130" s="24">
        <v>130</v>
      </c>
      <c r="B130" s="25" t="s">
        <v>194</v>
      </c>
      <c r="C130" s="34" t="s">
        <v>144</v>
      </c>
      <c r="D130" s="29" t="s">
        <v>158</v>
      </c>
      <c r="E130" s="29" t="s">
        <v>0</v>
      </c>
      <c r="F130" s="29" t="s">
        <v>143</v>
      </c>
      <c r="G130" s="35">
        <v>0</v>
      </c>
      <c r="H130" s="30">
        <v>0</v>
      </c>
      <c r="I130" s="30"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15" customFormat="1" ht="96" hidden="1">
      <c r="A131" s="24">
        <v>131</v>
      </c>
      <c r="B131" s="25" t="s">
        <v>194</v>
      </c>
      <c r="C131" s="74" t="s">
        <v>49</v>
      </c>
      <c r="D131" s="29" t="s">
        <v>158</v>
      </c>
      <c r="E131" s="29" t="s">
        <v>4</v>
      </c>
      <c r="F131" s="29"/>
      <c r="G131" s="35">
        <f aca="true" t="shared" si="19" ref="G131:I132">G132</f>
        <v>0</v>
      </c>
      <c r="H131" s="35">
        <f t="shared" si="19"/>
        <v>0</v>
      </c>
      <c r="I131" s="35">
        <f t="shared" si="19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15" customFormat="1" ht="12.75" hidden="1">
      <c r="A132" s="24">
        <v>132</v>
      </c>
      <c r="B132" s="25" t="s">
        <v>194</v>
      </c>
      <c r="C132" s="28" t="s">
        <v>183</v>
      </c>
      <c r="D132" s="29" t="s">
        <v>158</v>
      </c>
      <c r="E132" s="29" t="s">
        <v>4</v>
      </c>
      <c r="F132" s="29" t="s">
        <v>200</v>
      </c>
      <c r="G132" s="35">
        <f t="shared" si="19"/>
        <v>0</v>
      </c>
      <c r="H132" s="35">
        <f t="shared" si="19"/>
        <v>0</v>
      </c>
      <c r="I132" s="35">
        <f t="shared" si="19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15" customFormat="1" ht="12.75" hidden="1">
      <c r="A133" s="24">
        <v>133</v>
      </c>
      <c r="B133" s="25" t="s">
        <v>194</v>
      </c>
      <c r="C133" s="34" t="s">
        <v>144</v>
      </c>
      <c r="D133" s="29" t="s">
        <v>158</v>
      </c>
      <c r="E133" s="29" t="s">
        <v>4</v>
      </c>
      <c r="F133" s="29" t="s">
        <v>143</v>
      </c>
      <c r="G133" s="35">
        <v>0</v>
      </c>
      <c r="H133" s="30">
        <v>0</v>
      </c>
      <c r="I133" s="30"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20" customFormat="1" ht="12.75">
      <c r="A134" s="24">
        <v>106</v>
      </c>
      <c r="B134" s="25" t="s">
        <v>194</v>
      </c>
      <c r="C134" s="28" t="s">
        <v>97</v>
      </c>
      <c r="D134" s="29" t="s">
        <v>98</v>
      </c>
      <c r="E134" s="29"/>
      <c r="F134" s="29"/>
      <c r="G134" s="30">
        <f aca="true" t="shared" si="20" ref="G134:I135">G135</f>
        <v>3752414</v>
      </c>
      <c r="H134" s="30">
        <f t="shared" si="20"/>
        <v>2283544</v>
      </c>
      <c r="I134" s="30">
        <f t="shared" si="20"/>
        <v>2223544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9" ht="36">
      <c r="A135" s="24">
        <v>107</v>
      </c>
      <c r="B135" s="25" t="s">
        <v>194</v>
      </c>
      <c r="C135" s="28" t="s">
        <v>43</v>
      </c>
      <c r="D135" s="29" t="s">
        <v>98</v>
      </c>
      <c r="E135" s="29" t="s">
        <v>365</v>
      </c>
      <c r="F135" s="29"/>
      <c r="G135" s="30">
        <f t="shared" si="20"/>
        <v>3752414</v>
      </c>
      <c r="H135" s="30">
        <f t="shared" si="20"/>
        <v>2283544</v>
      </c>
      <c r="I135" s="30">
        <f t="shared" si="20"/>
        <v>2223544</v>
      </c>
    </row>
    <row r="136" spans="1:9" ht="12.75">
      <c r="A136" s="24">
        <v>108</v>
      </c>
      <c r="B136" s="25" t="s">
        <v>194</v>
      </c>
      <c r="C136" s="28" t="s">
        <v>121</v>
      </c>
      <c r="D136" s="29" t="s">
        <v>98</v>
      </c>
      <c r="E136" s="29" t="s">
        <v>387</v>
      </c>
      <c r="F136" s="29"/>
      <c r="G136" s="30">
        <f>G138+G141</f>
        <v>3752414</v>
      </c>
      <c r="H136" s="30">
        <f>H138</f>
        <v>2283544</v>
      </c>
      <c r="I136" s="30">
        <f>I138</f>
        <v>2223544</v>
      </c>
    </row>
    <row r="137" spans="1:9" ht="55.5" customHeight="1">
      <c r="A137" s="24">
        <v>109</v>
      </c>
      <c r="B137" s="25" t="s">
        <v>194</v>
      </c>
      <c r="C137" s="28" t="s">
        <v>44</v>
      </c>
      <c r="D137" s="29" t="s">
        <v>98</v>
      </c>
      <c r="E137" s="29" t="s">
        <v>388</v>
      </c>
      <c r="F137" s="29"/>
      <c r="G137" s="30">
        <f aca="true" t="shared" si="21" ref="G137:I138">G138</f>
        <v>3752414</v>
      </c>
      <c r="H137" s="30">
        <f t="shared" si="21"/>
        <v>2283544</v>
      </c>
      <c r="I137" s="30">
        <f t="shared" si="21"/>
        <v>2223544</v>
      </c>
    </row>
    <row r="138" spans="1:9" ht="24">
      <c r="A138" s="24">
        <v>110</v>
      </c>
      <c r="B138" s="25" t="s">
        <v>194</v>
      </c>
      <c r="C138" s="23" t="s">
        <v>268</v>
      </c>
      <c r="D138" s="29" t="s">
        <v>98</v>
      </c>
      <c r="E138" s="29" t="s">
        <v>388</v>
      </c>
      <c r="F138" s="29" t="s">
        <v>269</v>
      </c>
      <c r="G138" s="30">
        <f t="shared" si="21"/>
        <v>3752414</v>
      </c>
      <c r="H138" s="30">
        <f t="shared" si="21"/>
        <v>2283544</v>
      </c>
      <c r="I138" s="30">
        <f t="shared" si="21"/>
        <v>2223544</v>
      </c>
    </row>
    <row r="139" spans="1:255" s="20" customFormat="1" ht="12.75">
      <c r="A139" s="24">
        <v>111</v>
      </c>
      <c r="B139" s="25" t="s">
        <v>194</v>
      </c>
      <c r="C139" s="23" t="s">
        <v>270</v>
      </c>
      <c r="D139" s="29" t="s">
        <v>98</v>
      </c>
      <c r="E139" s="29" t="s">
        <v>388</v>
      </c>
      <c r="F139" s="29" t="s">
        <v>271</v>
      </c>
      <c r="G139" s="30">
        <v>3752414</v>
      </c>
      <c r="H139" s="30">
        <f>3752414-1468870</f>
        <v>2283544</v>
      </c>
      <c r="I139" s="30">
        <f>3752414-1528870</f>
        <v>2223544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20" customFormat="1" ht="72" hidden="1">
      <c r="A140" s="24">
        <v>140</v>
      </c>
      <c r="B140" s="25" t="s">
        <v>194</v>
      </c>
      <c r="C140" s="39" t="s">
        <v>530</v>
      </c>
      <c r="D140" s="29" t="s">
        <v>98</v>
      </c>
      <c r="E140" s="29" t="s">
        <v>529</v>
      </c>
      <c r="F140" s="29"/>
      <c r="G140" s="30">
        <f aca="true" t="shared" si="22" ref="G140:I141">G141</f>
        <v>0</v>
      </c>
      <c r="H140" s="30">
        <f t="shared" si="22"/>
        <v>0</v>
      </c>
      <c r="I140" s="30">
        <f t="shared" si="22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20" customFormat="1" ht="24" hidden="1">
      <c r="A141" s="24">
        <v>141</v>
      </c>
      <c r="B141" s="25" t="s">
        <v>194</v>
      </c>
      <c r="C141" s="23" t="s">
        <v>268</v>
      </c>
      <c r="D141" s="29" t="s">
        <v>98</v>
      </c>
      <c r="E141" s="29" t="s">
        <v>529</v>
      </c>
      <c r="F141" s="29" t="s">
        <v>269</v>
      </c>
      <c r="G141" s="30">
        <f t="shared" si="22"/>
        <v>0</v>
      </c>
      <c r="H141" s="30">
        <f t="shared" si="22"/>
        <v>0</v>
      </c>
      <c r="I141" s="30">
        <f t="shared" si="22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20" customFormat="1" ht="12.75" hidden="1">
      <c r="A142" s="24">
        <v>142</v>
      </c>
      <c r="B142" s="25" t="s">
        <v>194</v>
      </c>
      <c r="C142" s="23" t="s">
        <v>270</v>
      </c>
      <c r="D142" s="29" t="s">
        <v>98</v>
      </c>
      <c r="E142" s="29" t="s">
        <v>529</v>
      </c>
      <c r="F142" s="29" t="s">
        <v>271</v>
      </c>
      <c r="G142" s="30">
        <v>0</v>
      </c>
      <c r="H142" s="30">
        <v>0</v>
      </c>
      <c r="I142" s="30"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9" ht="12.75">
      <c r="A143" s="24">
        <v>112</v>
      </c>
      <c r="B143" s="25" t="s">
        <v>194</v>
      </c>
      <c r="C143" s="23" t="s">
        <v>185</v>
      </c>
      <c r="D143" s="29" t="s">
        <v>186</v>
      </c>
      <c r="E143" s="29"/>
      <c r="F143" s="29"/>
      <c r="G143" s="30">
        <f>G144+G156</f>
        <v>662300</v>
      </c>
      <c r="H143" s="30">
        <f>H144+H156</f>
        <v>662300</v>
      </c>
      <c r="I143" s="30">
        <f>I144+I156</f>
        <v>662300</v>
      </c>
    </row>
    <row r="144" spans="1:255" s="10" customFormat="1" ht="36">
      <c r="A144" s="24">
        <v>113</v>
      </c>
      <c r="B144" s="25" t="s">
        <v>194</v>
      </c>
      <c r="C144" s="23" t="s">
        <v>502</v>
      </c>
      <c r="D144" s="29" t="s">
        <v>186</v>
      </c>
      <c r="E144" s="29" t="s">
        <v>378</v>
      </c>
      <c r="F144" s="29"/>
      <c r="G144" s="30">
        <f>G152+G145</f>
        <v>552300</v>
      </c>
      <c r="H144" s="30">
        <f>H152</f>
        <v>552300</v>
      </c>
      <c r="I144" s="30">
        <f>I152</f>
        <v>552300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10" customFormat="1" ht="36" hidden="1">
      <c r="A145" s="24">
        <v>145</v>
      </c>
      <c r="B145" s="25" t="s">
        <v>194</v>
      </c>
      <c r="C145" s="32" t="s">
        <v>50</v>
      </c>
      <c r="D145" s="29" t="s">
        <v>186</v>
      </c>
      <c r="E145" s="29" t="s">
        <v>536</v>
      </c>
      <c r="F145" s="29"/>
      <c r="G145" s="30">
        <f>G146+G149</f>
        <v>0</v>
      </c>
      <c r="H145" s="30">
        <f aca="true" t="shared" si="23" ref="H145:I147">H146</f>
        <v>0</v>
      </c>
      <c r="I145" s="30">
        <f t="shared" si="23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10" customFormat="1" ht="96" hidden="1">
      <c r="A146" s="24">
        <v>146</v>
      </c>
      <c r="B146" s="25" t="s">
        <v>194</v>
      </c>
      <c r="C146" s="23" t="s">
        <v>537</v>
      </c>
      <c r="D146" s="29" t="s">
        <v>186</v>
      </c>
      <c r="E146" s="29" t="s">
        <v>538</v>
      </c>
      <c r="F146" s="29"/>
      <c r="G146" s="30">
        <f>G147</f>
        <v>0</v>
      </c>
      <c r="H146" s="30">
        <f t="shared" si="23"/>
        <v>0</v>
      </c>
      <c r="I146" s="30">
        <f t="shared" si="23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10" customFormat="1" ht="24" hidden="1">
      <c r="A147" s="24">
        <v>147</v>
      </c>
      <c r="B147" s="25" t="s">
        <v>194</v>
      </c>
      <c r="C147" s="23" t="s">
        <v>151</v>
      </c>
      <c r="D147" s="29" t="s">
        <v>186</v>
      </c>
      <c r="E147" s="29" t="s">
        <v>538</v>
      </c>
      <c r="F147" s="29" t="s">
        <v>155</v>
      </c>
      <c r="G147" s="30">
        <f>G148</f>
        <v>0</v>
      </c>
      <c r="H147" s="30">
        <f t="shared" si="23"/>
        <v>0</v>
      </c>
      <c r="I147" s="30">
        <f t="shared" si="23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10" customFormat="1" ht="24" hidden="1">
      <c r="A148" s="24">
        <v>148</v>
      </c>
      <c r="B148" s="25" t="s">
        <v>194</v>
      </c>
      <c r="C148" s="80" t="s">
        <v>152</v>
      </c>
      <c r="D148" s="29" t="s">
        <v>186</v>
      </c>
      <c r="E148" s="29" t="s">
        <v>538</v>
      </c>
      <c r="F148" s="29" t="s">
        <v>156</v>
      </c>
      <c r="G148" s="30">
        <v>0</v>
      </c>
      <c r="H148" s="30">
        <v>0</v>
      </c>
      <c r="I148" s="30"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10" customFormat="1" ht="96" hidden="1">
      <c r="A149" s="24">
        <v>149</v>
      </c>
      <c r="B149" s="25" t="s">
        <v>194</v>
      </c>
      <c r="C149" s="81" t="s">
        <v>527</v>
      </c>
      <c r="D149" s="79" t="s">
        <v>186</v>
      </c>
      <c r="E149" s="29" t="s">
        <v>526</v>
      </c>
      <c r="F149" s="29"/>
      <c r="G149" s="30">
        <f>G150</f>
        <v>0</v>
      </c>
      <c r="H149" s="30"/>
      <c r="I149" s="3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10" customFormat="1" ht="24" hidden="1">
      <c r="A150" s="24">
        <v>150</v>
      </c>
      <c r="B150" s="25" t="s">
        <v>194</v>
      </c>
      <c r="C150" s="71" t="s">
        <v>151</v>
      </c>
      <c r="D150" s="29" t="s">
        <v>186</v>
      </c>
      <c r="E150" s="29" t="s">
        <v>526</v>
      </c>
      <c r="F150" s="29" t="s">
        <v>155</v>
      </c>
      <c r="G150" s="30">
        <f>G151</f>
        <v>0</v>
      </c>
      <c r="H150" s="30"/>
      <c r="I150" s="3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10" customFormat="1" ht="24" hidden="1">
      <c r="A151" s="24">
        <v>151</v>
      </c>
      <c r="B151" s="25" t="s">
        <v>194</v>
      </c>
      <c r="C151" s="23" t="s">
        <v>152</v>
      </c>
      <c r="D151" s="29" t="s">
        <v>186</v>
      </c>
      <c r="E151" s="29" t="s">
        <v>526</v>
      </c>
      <c r="F151" s="29" t="s">
        <v>156</v>
      </c>
      <c r="G151" s="30">
        <v>0</v>
      </c>
      <c r="H151" s="30"/>
      <c r="I151" s="3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10" customFormat="1" ht="24">
      <c r="A152" s="24">
        <v>114</v>
      </c>
      <c r="B152" s="25" t="s">
        <v>194</v>
      </c>
      <c r="C152" s="23" t="s">
        <v>51</v>
      </c>
      <c r="D152" s="29" t="s">
        <v>186</v>
      </c>
      <c r="E152" s="29" t="s">
        <v>389</v>
      </c>
      <c r="F152" s="29"/>
      <c r="G152" s="30">
        <f aca="true" t="shared" si="24" ref="G152:I153">G153</f>
        <v>552300</v>
      </c>
      <c r="H152" s="30">
        <f t="shared" si="24"/>
        <v>552300</v>
      </c>
      <c r="I152" s="30">
        <f t="shared" si="24"/>
        <v>552300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10" customFormat="1" ht="123.75" customHeight="1">
      <c r="A153" s="24">
        <v>115</v>
      </c>
      <c r="B153" s="25" t="s">
        <v>194</v>
      </c>
      <c r="C153" s="23" t="s">
        <v>221</v>
      </c>
      <c r="D153" s="29" t="s">
        <v>186</v>
      </c>
      <c r="E153" s="29" t="s">
        <v>390</v>
      </c>
      <c r="F153" s="29"/>
      <c r="G153" s="65">
        <f>G154</f>
        <v>552300</v>
      </c>
      <c r="H153" s="65">
        <f t="shared" si="24"/>
        <v>552300</v>
      </c>
      <c r="I153" s="65">
        <f t="shared" si="24"/>
        <v>552300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s="10" customFormat="1" ht="24">
      <c r="A154" s="24">
        <v>116</v>
      </c>
      <c r="B154" s="25" t="s">
        <v>194</v>
      </c>
      <c r="C154" s="23" t="s">
        <v>226</v>
      </c>
      <c r="D154" s="29" t="s">
        <v>186</v>
      </c>
      <c r="E154" s="29" t="s">
        <v>390</v>
      </c>
      <c r="F154" s="29" t="s">
        <v>155</v>
      </c>
      <c r="G154" s="30">
        <f>G155</f>
        <v>552300</v>
      </c>
      <c r="H154" s="30">
        <f>H155</f>
        <v>552300</v>
      </c>
      <c r="I154" s="30">
        <f>I155</f>
        <v>552300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s="10" customFormat="1" ht="24">
      <c r="A155" s="24">
        <v>117</v>
      </c>
      <c r="B155" s="25" t="s">
        <v>194</v>
      </c>
      <c r="C155" s="23" t="s">
        <v>152</v>
      </c>
      <c r="D155" s="29" t="s">
        <v>186</v>
      </c>
      <c r="E155" s="29" t="s">
        <v>390</v>
      </c>
      <c r="F155" s="29" t="s">
        <v>156</v>
      </c>
      <c r="G155" s="30">
        <v>552300</v>
      </c>
      <c r="H155" s="30">
        <v>552300</v>
      </c>
      <c r="I155" s="30">
        <v>552300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s="8" customFormat="1" ht="24">
      <c r="A156" s="24">
        <v>118</v>
      </c>
      <c r="B156" s="25" t="s">
        <v>194</v>
      </c>
      <c r="C156" s="28" t="s">
        <v>482</v>
      </c>
      <c r="D156" s="29" t="s">
        <v>186</v>
      </c>
      <c r="E156" s="29" t="s">
        <v>391</v>
      </c>
      <c r="F156" s="29"/>
      <c r="G156" s="30">
        <f>G157+G161</f>
        <v>110000</v>
      </c>
      <c r="H156" s="30">
        <f>H157+H161</f>
        <v>110000</v>
      </c>
      <c r="I156" s="30">
        <f>I157+I161</f>
        <v>110000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s="8" customFormat="1" ht="24">
      <c r="A157" s="24">
        <v>119</v>
      </c>
      <c r="B157" s="25" t="s">
        <v>194</v>
      </c>
      <c r="C157" s="32" t="s">
        <v>14</v>
      </c>
      <c r="D157" s="29" t="s">
        <v>186</v>
      </c>
      <c r="E157" s="29" t="s">
        <v>392</v>
      </c>
      <c r="F157" s="29"/>
      <c r="G157" s="30">
        <f>G158</f>
        <v>10000</v>
      </c>
      <c r="H157" s="30">
        <f>H158</f>
        <v>10000</v>
      </c>
      <c r="I157" s="30">
        <f>I158</f>
        <v>10000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s="8" customFormat="1" ht="24">
      <c r="A158" s="24">
        <v>120</v>
      </c>
      <c r="B158" s="25" t="s">
        <v>194</v>
      </c>
      <c r="C158" s="28" t="s">
        <v>15</v>
      </c>
      <c r="D158" s="29" t="s">
        <v>186</v>
      </c>
      <c r="E158" s="29" t="s">
        <v>393</v>
      </c>
      <c r="F158" s="29"/>
      <c r="G158" s="30">
        <v>10000</v>
      </c>
      <c r="H158" s="30">
        <v>10000</v>
      </c>
      <c r="I158" s="30">
        <v>10000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s="8" customFormat="1" ht="12.75">
      <c r="A159" s="24">
        <v>121</v>
      </c>
      <c r="B159" s="25" t="s">
        <v>194</v>
      </c>
      <c r="C159" s="23" t="s">
        <v>113</v>
      </c>
      <c r="D159" s="29" t="s">
        <v>186</v>
      </c>
      <c r="E159" s="29" t="s">
        <v>393</v>
      </c>
      <c r="F159" s="29" t="s">
        <v>114</v>
      </c>
      <c r="G159" s="30">
        <f>G160</f>
        <v>10000</v>
      </c>
      <c r="H159" s="30">
        <f>H160</f>
        <v>10000</v>
      </c>
      <c r="I159" s="30">
        <f>I160</f>
        <v>10000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s="8" customFormat="1" ht="36">
      <c r="A160" s="24">
        <v>122</v>
      </c>
      <c r="B160" s="25" t="s">
        <v>194</v>
      </c>
      <c r="C160" s="23" t="s">
        <v>227</v>
      </c>
      <c r="D160" s="29" t="s">
        <v>186</v>
      </c>
      <c r="E160" s="29" t="s">
        <v>393</v>
      </c>
      <c r="F160" s="29" t="s">
        <v>184</v>
      </c>
      <c r="G160" s="30">
        <v>10000</v>
      </c>
      <c r="H160" s="30">
        <v>10000</v>
      </c>
      <c r="I160" s="30">
        <v>10000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s="8" customFormat="1" ht="24">
      <c r="A161" s="24">
        <v>123</v>
      </c>
      <c r="B161" s="25" t="s">
        <v>194</v>
      </c>
      <c r="C161" s="37" t="s">
        <v>13</v>
      </c>
      <c r="D161" s="29" t="s">
        <v>186</v>
      </c>
      <c r="E161" s="29" t="s">
        <v>394</v>
      </c>
      <c r="F161" s="29"/>
      <c r="G161" s="30">
        <f>G165+G162</f>
        <v>100000</v>
      </c>
      <c r="H161" s="30">
        <f>H165</f>
        <v>100000</v>
      </c>
      <c r="I161" s="30">
        <f>I165</f>
        <v>100000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s="8" customFormat="1" ht="84" hidden="1">
      <c r="A162" s="24">
        <v>162</v>
      </c>
      <c r="B162" s="25" t="s">
        <v>194</v>
      </c>
      <c r="C162" s="76" t="s">
        <v>320</v>
      </c>
      <c r="D162" s="29" t="s">
        <v>186</v>
      </c>
      <c r="E162" s="29" t="s">
        <v>481</v>
      </c>
      <c r="F162" s="29"/>
      <c r="G162" s="30">
        <f aca="true" t="shared" si="25" ref="G162:I163">G163</f>
        <v>0</v>
      </c>
      <c r="H162" s="30">
        <f t="shared" si="25"/>
        <v>0</v>
      </c>
      <c r="I162" s="30">
        <f t="shared" si="25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8" customFormat="1" ht="12.75" hidden="1">
      <c r="A163" s="24">
        <v>163</v>
      </c>
      <c r="B163" s="25" t="s">
        <v>194</v>
      </c>
      <c r="C163" s="71" t="s">
        <v>113</v>
      </c>
      <c r="D163" s="29" t="s">
        <v>186</v>
      </c>
      <c r="E163" s="29" t="s">
        <v>481</v>
      </c>
      <c r="F163" s="29" t="s">
        <v>114</v>
      </c>
      <c r="G163" s="30">
        <f t="shared" si="25"/>
        <v>0</v>
      </c>
      <c r="H163" s="30">
        <f t="shared" si="25"/>
        <v>0</v>
      </c>
      <c r="I163" s="30">
        <f t="shared" si="25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s="8" customFormat="1" ht="36" hidden="1">
      <c r="A164" s="24">
        <v>164</v>
      </c>
      <c r="B164" s="25" t="s">
        <v>194</v>
      </c>
      <c r="C164" s="23" t="s">
        <v>125</v>
      </c>
      <c r="D164" s="29" t="s">
        <v>186</v>
      </c>
      <c r="E164" s="29" t="s">
        <v>481</v>
      </c>
      <c r="F164" s="29" t="s">
        <v>184</v>
      </c>
      <c r="G164" s="30">
        <v>0</v>
      </c>
      <c r="H164" s="30">
        <v>0</v>
      </c>
      <c r="I164" s="30"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s="8" customFormat="1" ht="60">
      <c r="A165" s="24">
        <v>124</v>
      </c>
      <c r="B165" s="25" t="s">
        <v>194</v>
      </c>
      <c r="C165" s="37" t="s">
        <v>483</v>
      </c>
      <c r="D165" s="29" t="s">
        <v>186</v>
      </c>
      <c r="E165" s="29" t="s">
        <v>395</v>
      </c>
      <c r="F165" s="29"/>
      <c r="G165" s="30">
        <f aca="true" t="shared" si="26" ref="G165:I166">G166</f>
        <v>100000</v>
      </c>
      <c r="H165" s="30">
        <f t="shared" si="26"/>
        <v>100000</v>
      </c>
      <c r="I165" s="30">
        <f t="shared" si="26"/>
        <v>100000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s="8" customFormat="1" ht="12.75">
      <c r="A166" s="24">
        <v>125</v>
      </c>
      <c r="B166" s="25" t="s">
        <v>194</v>
      </c>
      <c r="C166" s="71" t="s">
        <v>113</v>
      </c>
      <c r="D166" s="72" t="s">
        <v>186</v>
      </c>
      <c r="E166" s="29" t="s">
        <v>395</v>
      </c>
      <c r="F166" s="29" t="s">
        <v>114</v>
      </c>
      <c r="G166" s="30">
        <f t="shared" si="26"/>
        <v>100000</v>
      </c>
      <c r="H166" s="30">
        <f t="shared" si="26"/>
        <v>100000</v>
      </c>
      <c r="I166" s="30">
        <f t="shared" si="26"/>
        <v>100000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s="8" customFormat="1" ht="36">
      <c r="A167" s="24">
        <v>126</v>
      </c>
      <c r="B167" s="25" t="s">
        <v>194</v>
      </c>
      <c r="C167" s="23" t="s">
        <v>227</v>
      </c>
      <c r="D167" s="29" t="s">
        <v>186</v>
      </c>
      <c r="E167" s="29" t="s">
        <v>395</v>
      </c>
      <c r="F167" s="29" t="s">
        <v>184</v>
      </c>
      <c r="G167" s="30">
        <v>100000</v>
      </c>
      <c r="H167" s="30">
        <v>100000</v>
      </c>
      <c r="I167" s="30">
        <v>100000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9" ht="12.75">
      <c r="A168" s="24">
        <v>127</v>
      </c>
      <c r="B168" s="25" t="s">
        <v>194</v>
      </c>
      <c r="C168" s="28" t="s">
        <v>32</v>
      </c>
      <c r="D168" s="29" t="s">
        <v>31</v>
      </c>
      <c r="E168" s="29"/>
      <c r="F168" s="29"/>
      <c r="G168" s="30">
        <f>G169+G178</f>
        <v>9434788</v>
      </c>
      <c r="H168" s="30">
        <f>H169+H178</f>
        <v>8634788</v>
      </c>
      <c r="I168" s="30">
        <f>I169+I178</f>
        <v>8634788</v>
      </c>
    </row>
    <row r="169" spans="1:9" ht="12.75">
      <c r="A169" s="24">
        <v>128</v>
      </c>
      <c r="B169" s="25" t="s">
        <v>194</v>
      </c>
      <c r="C169" s="34" t="s">
        <v>95</v>
      </c>
      <c r="D169" s="29" t="s">
        <v>96</v>
      </c>
      <c r="E169" s="29"/>
      <c r="F169" s="29"/>
      <c r="G169" s="35">
        <f>G172+G175</f>
        <v>8512300</v>
      </c>
      <c r="H169" s="35">
        <f>H172+H175</f>
        <v>8512300</v>
      </c>
      <c r="I169" s="35">
        <f>I172+I175</f>
        <v>8512300</v>
      </c>
    </row>
    <row r="170" spans="1:255" s="12" customFormat="1" ht="36">
      <c r="A170" s="24">
        <v>129</v>
      </c>
      <c r="B170" s="25" t="s">
        <v>194</v>
      </c>
      <c r="C170" s="28" t="s">
        <v>501</v>
      </c>
      <c r="D170" s="29" t="s">
        <v>96</v>
      </c>
      <c r="E170" s="29" t="s">
        <v>396</v>
      </c>
      <c r="F170" s="29"/>
      <c r="G170" s="35">
        <f>G171</f>
        <v>8512300</v>
      </c>
      <c r="H170" s="35">
        <f>H171</f>
        <v>8512300</v>
      </c>
      <c r="I170" s="35">
        <f>I171</f>
        <v>8512300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s="12" customFormat="1" ht="12.75">
      <c r="A171" s="24">
        <v>130</v>
      </c>
      <c r="B171" s="25" t="s">
        <v>194</v>
      </c>
      <c r="C171" s="28" t="s">
        <v>121</v>
      </c>
      <c r="D171" s="29" t="s">
        <v>96</v>
      </c>
      <c r="E171" s="29" t="s">
        <v>397</v>
      </c>
      <c r="F171" s="29"/>
      <c r="G171" s="35">
        <f>G172+G175</f>
        <v>8512300</v>
      </c>
      <c r="H171" s="35">
        <f>H172+H175</f>
        <v>8512300</v>
      </c>
      <c r="I171" s="35">
        <f>I172+I175</f>
        <v>8512300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s="20" customFormat="1" ht="84">
      <c r="A172" s="24">
        <v>131</v>
      </c>
      <c r="B172" s="25" t="s">
        <v>194</v>
      </c>
      <c r="C172" s="66" t="s">
        <v>500</v>
      </c>
      <c r="D172" s="29" t="s">
        <v>96</v>
      </c>
      <c r="E172" s="29" t="s">
        <v>398</v>
      </c>
      <c r="F172" s="29"/>
      <c r="G172" s="35">
        <f aca="true" t="shared" si="27" ref="G172:I173">G173</f>
        <v>3583500</v>
      </c>
      <c r="H172" s="35">
        <f t="shared" si="27"/>
        <v>3583500</v>
      </c>
      <c r="I172" s="35">
        <f t="shared" si="27"/>
        <v>3583500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s="12" customFormat="1" ht="12.75">
      <c r="A173" s="24">
        <v>32</v>
      </c>
      <c r="B173" s="25" t="s">
        <v>194</v>
      </c>
      <c r="C173" s="23" t="s">
        <v>113</v>
      </c>
      <c r="D173" s="29" t="s">
        <v>96</v>
      </c>
      <c r="E173" s="29" t="s">
        <v>398</v>
      </c>
      <c r="F173" s="29" t="s">
        <v>114</v>
      </c>
      <c r="G173" s="35">
        <f>G174</f>
        <v>3583500</v>
      </c>
      <c r="H173" s="35">
        <f t="shared" si="27"/>
        <v>3583500</v>
      </c>
      <c r="I173" s="35">
        <f t="shared" si="27"/>
        <v>3583500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s="12" customFormat="1" ht="36">
      <c r="A174" s="24">
        <v>133</v>
      </c>
      <c r="B174" s="25" t="s">
        <v>194</v>
      </c>
      <c r="C174" s="23" t="s">
        <v>227</v>
      </c>
      <c r="D174" s="29" t="s">
        <v>96</v>
      </c>
      <c r="E174" s="29" t="s">
        <v>398</v>
      </c>
      <c r="F174" s="29" t="s">
        <v>184</v>
      </c>
      <c r="G174" s="35">
        <v>3583500</v>
      </c>
      <c r="H174" s="35">
        <v>3583500</v>
      </c>
      <c r="I174" s="35">
        <v>3583500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s="20" customFormat="1" ht="78.75" customHeight="1">
      <c r="A175" s="24">
        <v>134</v>
      </c>
      <c r="B175" s="25" t="s">
        <v>194</v>
      </c>
      <c r="C175" s="23" t="s">
        <v>499</v>
      </c>
      <c r="D175" s="29" t="s">
        <v>96</v>
      </c>
      <c r="E175" s="29" t="s">
        <v>399</v>
      </c>
      <c r="F175" s="29"/>
      <c r="G175" s="35">
        <f aca="true" t="shared" si="28" ref="G175:I176">G176</f>
        <v>4928800</v>
      </c>
      <c r="H175" s="35">
        <f t="shared" si="28"/>
        <v>4928800</v>
      </c>
      <c r="I175" s="35">
        <f t="shared" si="28"/>
        <v>4928800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12" customFormat="1" ht="12.75">
      <c r="A176" s="24">
        <v>135</v>
      </c>
      <c r="B176" s="25" t="s">
        <v>194</v>
      </c>
      <c r="C176" s="23" t="s">
        <v>113</v>
      </c>
      <c r="D176" s="29" t="s">
        <v>96</v>
      </c>
      <c r="E176" s="29" t="s">
        <v>399</v>
      </c>
      <c r="F176" s="29" t="s">
        <v>114</v>
      </c>
      <c r="G176" s="35">
        <f t="shared" si="28"/>
        <v>4928800</v>
      </c>
      <c r="H176" s="35">
        <f t="shared" si="28"/>
        <v>4928800</v>
      </c>
      <c r="I176" s="35">
        <f t="shared" si="28"/>
        <v>4928800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12" customFormat="1" ht="36">
      <c r="A177" s="24">
        <v>136</v>
      </c>
      <c r="B177" s="25" t="s">
        <v>194</v>
      </c>
      <c r="C177" s="23" t="s">
        <v>227</v>
      </c>
      <c r="D177" s="29" t="s">
        <v>96</v>
      </c>
      <c r="E177" s="29" t="s">
        <v>399</v>
      </c>
      <c r="F177" s="29" t="s">
        <v>184</v>
      </c>
      <c r="G177" s="35">
        <v>4928800</v>
      </c>
      <c r="H177" s="35">
        <v>4928800</v>
      </c>
      <c r="I177" s="35">
        <v>4928800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12" customFormat="1" ht="12.75">
      <c r="A178" s="24">
        <v>137</v>
      </c>
      <c r="B178" s="25" t="s">
        <v>194</v>
      </c>
      <c r="C178" s="28" t="s">
        <v>307</v>
      </c>
      <c r="D178" s="29" t="s">
        <v>305</v>
      </c>
      <c r="E178" s="29"/>
      <c r="F178" s="29"/>
      <c r="G178" s="35">
        <f>G179+G191+G186</f>
        <v>922488</v>
      </c>
      <c r="H178" s="35">
        <f>H179+H191+H186</f>
        <v>122488</v>
      </c>
      <c r="I178" s="35">
        <f>I179+I191+I186</f>
        <v>122488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s="12" customFormat="1" ht="24">
      <c r="A179" s="24">
        <v>138</v>
      </c>
      <c r="B179" s="25" t="s">
        <v>194</v>
      </c>
      <c r="C179" s="28" t="s">
        <v>306</v>
      </c>
      <c r="D179" s="29" t="s">
        <v>305</v>
      </c>
      <c r="E179" s="29" t="s">
        <v>400</v>
      </c>
      <c r="F179" s="29"/>
      <c r="G179" s="35">
        <f>G183+G180</f>
        <v>80000</v>
      </c>
      <c r="H179" s="35">
        <f>H183</f>
        <v>80000</v>
      </c>
      <c r="I179" s="35">
        <f>I183</f>
        <v>80000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s="12" customFormat="1" ht="156" hidden="1">
      <c r="A180" s="24">
        <v>180</v>
      </c>
      <c r="B180" s="25" t="s">
        <v>194</v>
      </c>
      <c r="C180" s="76" t="s">
        <v>321</v>
      </c>
      <c r="D180" s="29" t="s">
        <v>305</v>
      </c>
      <c r="E180" s="29" t="s">
        <v>322</v>
      </c>
      <c r="F180" s="29"/>
      <c r="G180" s="35">
        <f aca="true" t="shared" si="29" ref="G180:I181">G181</f>
        <v>0</v>
      </c>
      <c r="H180" s="35">
        <f t="shared" si="29"/>
        <v>0</v>
      </c>
      <c r="I180" s="35">
        <f t="shared" si="29"/>
        <v>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s="12" customFormat="1" ht="24" hidden="1">
      <c r="A181" s="24">
        <v>181</v>
      </c>
      <c r="B181" s="25" t="s">
        <v>194</v>
      </c>
      <c r="C181" s="23" t="s">
        <v>151</v>
      </c>
      <c r="D181" s="29" t="s">
        <v>305</v>
      </c>
      <c r="E181" s="29" t="s">
        <v>322</v>
      </c>
      <c r="F181" s="29" t="s">
        <v>155</v>
      </c>
      <c r="G181" s="35">
        <f t="shared" si="29"/>
        <v>0</v>
      </c>
      <c r="H181" s="35">
        <f t="shared" si="29"/>
        <v>0</v>
      </c>
      <c r="I181" s="35">
        <f t="shared" si="29"/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12" customFormat="1" ht="24" hidden="1">
      <c r="A182" s="24">
        <v>182</v>
      </c>
      <c r="B182" s="25" t="s">
        <v>194</v>
      </c>
      <c r="C182" s="23" t="s">
        <v>152</v>
      </c>
      <c r="D182" s="29" t="s">
        <v>305</v>
      </c>
      <c r="E182" s="29" t="s">
        <v>322</v>
      </c>
      <c r="F182" s="29" t="s">
        <v>156</v>
      </c>
      <c r="G182" s="35">
        <v>0</v>
      </c>
      <c r="H182" s="35">
        <v>0</v>
      </c>
      <c r="I182" s="35"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s="12" customFormat="1" ht="96">
      <c r="A183" s="24">
        <v>139</v>
      </c>
      <c r="B183" s="25" t="s">
        <v>194</v>
      </c>
      <c r="C183" s="23" t="s">
        <v>520</v>
      </c>
      <c r="D183" s="29" t="s">
        <v>305</v>
      </c>
      <c r="E183" s="29" t="s">
        <v>346</v>
      </c>
      <c r="F183" s="29"/>
      <c r="G183" s="35">
        <f aca="true" t="shared" si="30" ref="G183:I184">G184</f>
        <v>80000</v>
      </c>
      <c r="H183" s="35">
        <f t="shared" si="30"/>
        <v>80000</v>
      </c>
      <c r="I183" s="35">
        <f t="shared" si="30"/>
        <v>80000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s="12" customFormat="1" ht="24">
      <c r="A184" s="24">
        <v>140</v>
      </c>
      <c r="B184" s="25" t="s">
        <v>194</v>
      </c>
      <c r="C184" s="23" t="s">
        <v>226</v>
      </c>
      <c r="D184" s="29" t="s">
        <v>305</v>
      </c>
      <c r="E184" s="29" t="s">
        <v>346</v>
      </c>
      <c r="F184" s="29" t="s">
        <v>155</v>
      </c>
      <c r="G184" s="35">
        <f t="shared" si="30"/>
        <v>80000</v>
      </c>
      <c r="H184" s="35">
        <f t="shared" si="30"/>
        <v>80000</v>
      </c>
      <c r="I184" s="35">
        <f t="shared" si="30"/>
        <v>80000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s="12" customFormat="1" ht="24">
      <c r="A185" s="24">
        <v>141</v>
      </c>
      <c r="B185" s="25" t="s">
        <v>194</v>
      </c>
      <c r="C185" s="23" t="s">
        <v>152</v>
      </c>
      <c r="D185" s="29" t="s">
        <v>305</v>
      </c>
      <c r="E185" s="29" t="s">
        <v>346</v>
      </c>
      <c r="F185" s="29" t="s">
        <v>156</v>
      </c>
      <c r="G185" s="35">
        <v>80000</v>
      </c>
      <c r="H185" s="30">
        <v>80000</v>
      </c>
      <c r="I185" s="30">
        <v>80000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s="12" customFormat="1" ht="24">
      <c r="A186" s="24">
        <v>142</v>
      </c>
      <c r="B186" s="25" t="s">
        <v>194</v>
      </c>
      <c r="C186" s="23" t="s">
        <v>222</v>
      </c>
      <c r="D186" s="29" t="s">
        <v>305</v>
      </c>
      <c r="E186" s="29" t="s">
        <v>401</v>
      </c>
      <c r="F186" s="29"/>
      <c r="G186" s="35">
        <f>G187+G189</f>
        <v>800000</v>
      </c>
      <c r="H186" s="35">
        <f>H187+H189</f>
        <v>0</v>
      </c>
      <c r="I186" s="35">
        <f>I187+I189</f>
        <v>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s="12" customFormat="1" ht="24">
      <c r="A187" s="24">
        <v>143</v>
      </c>
      <c r="B187" s="25" t="s">
        <v>194</v>
      </c>
      <c r="C187" s="23" t="s">
        <v>247</v>
      </c>
      <c r="D187" s="29" t="s">
        <v>305</v>
      </c>
      <c r="E187" s="29" t="s">
        <v>402</v>
      </c>
      <c r="F187" s="29"/>
      <c r="G187" s="35">
        <f>G188</f>
        <v>410000</v>
      </c>
      <c r="H187" s="35">
        <f>H188</f>
        <v>0</v>
      </c>
      <c r="I187" s="35">
        <f>I188</f>
        <v>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s="12" customFormat="1" ht="24">
      <c r="A188" s="24">
        <v>144</v>
      </c>
      <c r="B188" s="25" t="s">
        <v>194</v>
      </c>
      <c r="C188" s="23" t="s">
        <v>152</v>
      </c>
      <c r="D188" s="29" t="s">
        <v>305</v>
      </c>
      <c r="E188" s="29" t="s">
        <v>402</v>
      </c>
      <c r="F188" s="29" t="s">
        <v>156</v>
      </c>
      <c r="G188" s="35">
        <v>410000</v>
      </c>
      <c r="H188" s="30">
        <v>0</v>
      </c>
      <c r="I188" s="30">
        <v>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s="12" customFormat="1" ht="24">
      <c r="A189" s="24">
        <v>145</v>
      </c>
      <c r="B189" s="25" t="s">
        <v>194</v>
      </c>
      <c r="C189" s="23" t="s">
        <v>248</v>
      </c>
      <c r="D189" s="29" t="s">
        <v>305</v>
      </c>
      <c r="E189" s="29" t="s">
        <v>403</v>
      </c>
      <c r="F189" s="29"/>
      <c r="G189" s="35">
        <f>G190</f>
        <v>390000</v>
      </c>
      <c r="H189" s="35">
        <f>H190</f>
        <v>0</v>
      </c>
      <c r="I189" s="35">
        <f>I190</f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s="12" customFormat="1" ht="24">
      <c r="A190" s="24">
        <v>146</v>
      </c>
      <c r="B190" s="25" t="s">
        <v>194</v>
      </c>
      <c r="C190" s="23" t="s">
        <v>152</v>
      </c>
      <c r="D190" s="29" t="s">
        <v>305</v>
      </c>
      <c r="E190" s="29" t="s">
        <v>403</v>
      </c>
      <c r="F190" s="29" t="s">
        <v>156</v>
      </c>
      <c r="G190" s="35">
        <v>390000</v>
      </c>
      <c r="H190" s="30">
        <v>0</v>
      </c>
      <c r="I190" s="30"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s="12" customFormat="1" ht="36">
      <c r="A191" s="24">
        <v>147</v>
      </c>
      <c r="B191" s="25" t="s">
        <v>194</v>
      </c>
      <c r="C191" s="23" t="s">
        <v>524</v>
      </c>
      <c r="D191" s="29" t="s">
        <v>305</v>
      </c>
      <c r="E191" s="29" t="s">
        <v>404</v>
      </c>
      <c r="F191" s="29"/>
      <c r="G191" s="35">
        <f aca="true" t="shared" si="31" ref="G191:I192">G192</f>
        <v>42488</v>
      </c>
      <c r="H191" s="35">
        <f t="shared" si="31"/>
        <v>42488</v>
      </c>
      <c r="I191" s="35">
        <f t="shared" si="31"/>
        <v>42488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s="12" customFormat="1" ht="24">
      <c r="A192" s="24">
        <v>148</v>
      </c>
      <c r="B192" s="25" t="s">
        <v>194</v>
      </c>
      <c r="C192" s="23" t="s">
        <v>226</v>
      </c>
      <c r="D192" s="29" t="s">
        <v>305</v>
      </c>
      <c r="E192" s="29" t="s">
        <v>404</v>
      </c>
      <c r="F192" s="29" t="s">
        <v>155</v>
      </c>
      <c r="G192" s="35">
        <f t="shared" si="31"/>
        <v>42488</v>
      </c>
      <c r="H192" s="35">
        <f t="shared" si="31"/>
        <v>42488</v>
      </c>
      <c r="I192" s="35">
        <f t="shared" si="31"/>
        <v>42488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s="12" customFormat="1" ht="24">
      <c r="A193" s="24">
        <v>149</v>
      </c>
      <c r="B193" s="25" t="s">
        <v>194</v>
      </c>
      <c r="C193" s="23" t="s">
        <v>152</v>
      </c>
      <c r="D193" s="29" t="s">
        <v>305</v>
      </c>
      <c r="E193" s="29" t="s">
        <v>404</v>
      </c>
      <c r="F193" s="29" t="s">
        <v>156</v>
      </c>
      <c r="G193" s="35">
        <v>42488</v>
      </c>
      <c r="H193" s="35">
        <v>42488</v>
      </c>
      <c r="I193" s="35">
        <v>42488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9" ht="12.75">
      <c r="A194" s="24">
        <v>150</v>
      </c>
      <c r="B194" s="25" t="s">
        <v>194</v>
      </c>
      <c r="C194" s="23" t="s">
        <v>171</v>
      </c>
      <c r="D194" s="29" t="s">
        <v>181</v>
      </c>
      <c r="E194" s="29"/>
      <c r="F194" s="29"/>
      <c r="G194" s="30">
        <f>G195+G207+G235</f>
        <v>11721209</v>
      </c>
      <c r="H194" s="30">
        <f>H195+H207+H235</f>
        <v>11718534</v>
      </c>
      <c r="I194" s="30">
        <f>I195+I207+I235</f>
        <v>11718534</v>
      </c>
    </row>
    <row r="195" spans="1:9" ht="12.75">
      <c r="A195" s="24">
        <v>151</v>
      </c>
      <c r="B195" s="25" t="s">
        <v>194</v>
      </c>
      <c r="C195" s="28" t="s">
        <v>206</v>
      </c>
      <c r="D195" s="29" t="s">
        <v>187</v>
      </c>
      <c r="E195" s="29"/>
      <c r="F195" s="29"/>
      <c r="G195" s="30">
        <f aca="true" t="shared" si="32" ref="G195:I196">G196</f>
        <v>7369785</v>
      </c>
      <c r="H195" s="30">
        <f t="shared" si="32"/>
        <v>7369785</v>
      </c>
      <c r="I195" s="30">
        <f t="shared" si="32"/>
        <v>7369785</v>
      </c>
    </row>
    <row r="196" spans="1:255" s="11" customFormat="1" ht="24">
      <c r="A196" s="24">
        <v>152</v>
      </c>
      <c r="B196" s="25" t="s">
        <v>194</v>
      </c>
      <c r="C196" s="33" t="s">
        <v>497</v>
      </c>
      <c r="D196" s="29" t="s">
        <v>187</v>
      </c>
      <c r="E196" s="29" t="s">
        <v>366</v>
      </c>
      <c r="F196" s="29"/>
      <c r="G196" s="30">
        <f t="shared" si="32"/>
        <v>7369785</v>
      </c>
      <c r="H196" s="30">
        <f t="shared" si="32"/>
        <v>7369785</v>
      </c>
      <c r="I196" s="30">
        <f t="shared" si="32"/>
        <v>7369785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s="11" customFormat="1" ht="24">
      <c r="A197" s="24">
        <v>153</v>
      </c>
      <c r="B197" s="25" t="s">
        <v>194</v>
      </c>
      <c r="C197" s="36" t="s">
        <v>126</v>
      </c>
      <c r="D197" s="29" t="s">
        <v>187</v>
      </c>
      <c r="E197" s="29" t="s">
        <v>405</v>
      </c>
      <c r="F197" s="29"/>
      <c r="G197" s="30">
        <f>G200+G201+G204</f>
        <v>7369785</v>
      </c>
      <c r="H197" s="30">
        <f aca="true" t="shared" si="33" ref="G197:I198">H198</f>
        <v>7369785</v>
      </c>
      <c r="I197" s="30">
        <f t="shared" si="33"/>
        <v>7369785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s="20" customFormat="1" ht="48">
      <c r="A198" s="24">
        <v>154</v>
      </c>
      <c r="B198" s="25" t="s">
        <v>194</v>
      </c>
      <c r="C198" s="28" t="s">
        <v>223</v>
      </c>
      <c r="D198" s="29" t="s">
        <v>187</v>
      </c>
      <c r="E198" s="29" t="s">
        <v>406</v>
      </c>
      <c r="F198" s="29"/>
      <c r="G198" s="30">
        <f t="shared" si="33"/>
        <v>7369785</v>
      </c>
      <c r="H198" s="30">
        <f t="shared" si="33"/>
        <v>7369785</v>
      </c>
      <c r="I198" s="30">
        <f t="shared" si="33"/>
        <v>7369785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s="11" customFormat="1" ht="24">
      <c r="A199" s="24">
        <v>156</v>
      </c>
      <c r="B199" s="25" t="s">
        <v>194</v>
      </c>
      <c r="C199" s="23" t="s">
        <v>268</v>
      </c>
      <c r="D199" s="29" t="s">
        <v>187</v>
      </c>
      <c r="E199" s="29" t="s">
        <v>406</v>
      </c>
      <c r="F199" s="29" t="s">
        <v>269</v>
      </c>
      <c r="G199" s="30">
        <f>G200</f>
        <v>7369785</v>
      </c>
      <c r="H199" s="30">
        <f>H200</f>
        <v>7369785</v>
      </c>
      <c r="I199" s="30">
        <f>I200</f>
        <v>7369785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s="11" customFormat="1" ht="12.75">
      <c r="A200" s="24">
        <v>157</v>
      </c>
      <c r="B200" s="25" t="s">
        <v>194</v>
      </c>
      <c r="C200" s="23" t="s">
        <v>270</v>
      </c>
      <c r="D200" s="29" t="s">
        <v>187</v>
      </c>
      <c r="E200" s="29" t="s">
        <v>406</v>
      </c>
      <c r="F200" s="29" t="s">
        <v>271</v>
      </c>
      <c r="G200" s="30">
        <f>7005026+364759</f>
        <v>7369785</v>
      </c>
      <c r="H200" s="30">
        <f>7005026+364759</f>
        <v>7369785</v>
      </c>
      <c r="I200" s="30">
        <f>7005026+364759</f>
        <v>7369785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s="11" customFormat="1" ht="72" hidden="1">
      <c r="A201" s="24">
        <v>201</v>
      </c>
      <c r="B201" s="25" t="s">
        <v>194</v>
      </c>
      <c r="C201" s="76" t="s">
        <v>52</v>
      </c>
      <c r="D201" s="29" t="s">
        <v>187</v>
      </c>
      <c r="E201" s="29" t="s">
        <v>323</v>
      </c>
      <c r="F201" s="29"/>
      <c r="G201" s="30">
        <f aca="true" t="shared" si="34" ref="G201:I202">G202</f>
        <v>0</v>
      </c>
      <c r="H201" s="30">
        <f t="shared" si="34"/>
        <v>0</v>
      </c>
      <c r="I201" s="30">
        <f t="shared" si="34"/>
        <v>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s="11" customFormat="1" ht="24" hidden="1">
      <c r="A202" s="24">
        <v>202</v>
      </c>
      <c r="B202" s="25" t="s">
        <v>194</v>
      </c>
      <c r="C202" s="23" t="s">
        <v>268</v>
      </c>
      <c r="D202" s="29" t="s">
        <v>187</v>
      </c>
      <c r="E202" s="29" t="s">
        <v>323</v>
      </c>
      <c r="F202" s="29" t="s">
        <v>269</v>
      </c>
      <c r="G202" s="30">
        <f t="shared" si="34"/>
        <v>0</v>
      </c>
      <c r="H202" s="30">
        <f t="shared" si="34"/>
        <v>0</v>
      </c>
      <c r="I202" s="30">
        <f t="shared" si="34"/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s="11" customFormat="1" ht="12.75" hidden="1">
      <c r="A203" s="24">
        <v>203</v>
      </c>
      <c r="B203" s="25" t="s">
        <v>194</v>
      </c>
      <c r="C203" s="23" t="s">
        <v>270</v>
      </c>
      <c r="D203" s="29" t="s">
        <v>187</v>
      </c>
      <c r="E203" s="29" t="s">
        <v>323</v>
      </c>
      <c r="F203" s="29" t="s">
        <v>271</v>
      </c>
      <c r="G203" s="30">
        <v>0</v>
      </c>
      <c r="H203" s="30">
        <v>0</v>
      </c>
      <c r="I203" s="30">
        <v>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s="11" customFormat="1" ht="48" hidden="1">
      <c r="A204" s="24">
        <v>204</v>
      </c>
      <c r="B204" s="25" t="s">
        <v>194</v>
      </c>
      <c r="C204" s="77" t="s">
        <v>325</v>
      </c>
      <c r="D204" s="29" t="s">
        <v>187</v>
      </c>
      <c r="E204" s="29" t="s">
        <v>324</v>
      </c>
      <c r="F204" s="29"/>
      <c r="G204" s="30">
        <f aca="true" t="shared" si="35" ref="G204:I205">G205</f>
        <v>0</v>
      </c>
      <c r="H204" s="30">
        <f t="shared" si="35"/>
        <v>0</v>
      </c>
      <c r="I204" s="30">
        <f t="shared" si="35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s="11" customFormat="1" ht="24" hidden="1">
      <c r="A205" s="24">
        <v>205</v>
      </c>
      <c r="B205" s="25" t="s">
        <v>194</v>
      </c>
      <c r="C205" s="23" t="s">
        <v>268</v>
      </c>
      <c r="D205" s="29" t="s">
        <v>187</v>
      </c>
      <c r="E205" s="29" t="s">
        <v>324</v>
      </c>
      <c r="F205" s="29" t="s">
        <v>269</v>
      </c>
      <c r="G205" s="30">
        <f t="shared" si="35"/>
        <v>0</v>
      </c>
      <c r="H205" s="30">
        <f t="shared" si="35"/>
        <v>0</v>
      </c>
      <c r="I205" s="30">
        <f t="shared" si="35"/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s="11" customFormat="1" ht="12.75" hidden="1">
      <c r="A206" s="24">
        <v>206</v>
      </c>
      <c r="B206" s="25" t="s">
        <v>194</v>
      </c>
      <c r="C206" s="23" t="s">
        <v>270</v>
      </c>
      <c r="D206" s="29" t="s">
        <v>187</v>
      </c>
      <c r="E206" s="29" t="s">
        <v>324</v>
      </c>
      <c r="F206" s="29" t="s">
        <v>271</v>
      </c>
      <c r="G206" s="30">
        <v>0</v>
      </c>
      <c r="H206" s="30">
        <v>0</v>
      </c>
      <c r="I206" s="30"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9" ht="12.75">
      <c r="A207" s="24">
        <v>158</v>
      </c>
      <c r="B207" s="25" t="s">
        <v>194</v>
      </c>
      <c r="C207" s="31" t="s">
        <v>210</v>
      </c>
      <c r="D207" s="29" t="s">
        <v>209</v>
      </c>
      <c r="E207" s="29"/>
      <c r="F207" s="29"/>
      <c r="G207" s="30">
        <f>G208+G226</f>
        <v>2803124</v>
      </c>
      <c r="H207" s="30">
        <f>H208+H226</f>
        <v>2800449</v>
      </c>
      <c r="I207" s="30">
        <f>I208+I226</f>
        <v>2800449</v>
      </c>
    </row>
    <row r="208" spans="1:255" s="16" customFormat="1" ht="24" customHeight="1">
      <c r="A208" s="24">
        <v>159</v>
      </c>
      <c r="B208" s="25" t="s">
        <v>194</v>
      </c>
      <c r="C208" s="28" t="s">
        <v>498</v>
      </c>
      <c r="D208" s="29" t="s">
        <v>209</v>
      </c>
      <c r="E208" s="29" t="s">
        <v>407</v>
      </c>
      <c r="F208" s="29"/>
      <c r="G208" s="30">
        <f>G209+G222</f>
        <v>2708124</v>
      </c>
      <c r="H208" s="30">
        <f>H209+H222</f>
        <v>2708124</v>
      </c>
      <c r="I208" s="30">
        <f>I209+I222</f>
        <v>2708124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s="16" customFormat="1" ht="24" customHeight="1">
      <c r="A209" s="24">
        <v>160</v>
      </c>
      <c r="B209" s="25" t="s">
        <v>194</v>
      </c>
      <c r="C209" s="28" t="s">
        <v>145</v>
      </c>
      <c r="D209" s="29" t="s">
        <v>209</v>
      </c>
      <c r="E209" s="29" t="s">
        <v>408</v>
      </c>
      <c r="F209" s="29"/>
      <c r="G209" s="30">
        <f>G210+G213+G219+G216</f>
        <v>2391124</v>
      </c>
      <c r="H209" s="30">
        <f>H210+H213+H219</f>
        <v>2391124</v>
      </c>
      <c r="I209" s="30">
        <f>I210+I213+I219</f>
        <v>2391124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s="20" customFormat="1" ht="48">
      <c r="A210" s="24">
        <v>161</v>
      </c>
      <c r="B210" s="25" t="s">
        <v>194</v>
      </c>
      <c r="C210" s="28" t="s">
        <v>53</v>
      </c>
      <c r="D210" s="29" t="s">
        <v>209</v>
      </c>
      <c r="E210" s="29" t="s">
        <v>409</v>
      </c>
      <c r="F210" s="29"/>
      <c r="G210" s="30">
        <f aca="true" t="shared" si="36" ref="G210:I211">G211</f>
        <v>1725724</v>
      </c>
      <c r="H210" s="30">
        <f t="shared" si="36"/>
        <v>1725724</v>
      </c>
      <c r="I210" s="30">
        <f t="shared" si="36"/>
        <v>1725724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s="16" customFormat="1" ht="24">
      <c r="A211" s="24">
        <v>162</v>
      </c>
      <c r="B211" s="25" t="s">
        <v>194</v>
      </c>
      <c r="C211" s="23" t="s">
        <v>268</v>
      </c>
      <c r="D211" s="29" t="s">
        <v>209</v>
      </c>
      <c r="E211" s="29" t="s">
        <v>409</v>
      </c>
      <c r="F211" s="29" t="s">
        <v>269</v>
      </c>
      <c r="G211" s="30">
        <f t="shared" si="36"/>
        <v>1725724</v>
      </c>
      <c r="H211" s="30">
        <f t="shared" si="36"/>
        <v>1725724</v>
      </c>
      <c r="I211" s="30">
        <f t="shared" si="36"/>
        <v>1725724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16" customFormat="1" ht="12.75">
      <c r="A212" s="24">
        <v>163</v>
      </c>
      <c r="B212" s="25" t="s">
        <v>194</v>
      </c>
      <c r="C212" s="23" t="s">
        <v>270</v>
      </c>
      <c r="D212" s="29" t="s">
        <v>209</v>
      </c>
      <c r="E212" s="29" t="s">
        <v>409</v>
      </c>
      <c r="F212" s="29" t="s">
        <v>271</v>
      </c>
      <c r="G212" s="30">
        <v>1725724</v>
      </c>
      <c r="H212" s="30">
        <v>1725724</v>
      </c>
      <c r="I212" s="30">
        <v>1725724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16" customFormat="1" ht="36">
      <c r="A213" s="24">
        <v>164</v>
      </c>
      <c r="B213" s="25" t="s">
        <v>194</v>
      </c>
      <c r="C213" s="23" t="s">
        <v>54</v>
      </c>
      <c r="D213" s="29" t="s">
        <v>209</v>
      </c>
      <c r="E213" s="29" t="s">
        <v>410</v>
      </c>
      <c r="F213" s="29"/>
      <c r="G213" s="30">
        <f aca="true" t="shared" si="37" ref="G213:I214">G214</f>
        <v>431100</v>
      </c>
      <c r="H213" s="30">
        <f t="shared" si="37"/>
        <v>431100</v>
      </c>
      <c r="I213" s="30">
        <f t="shared" si="37"/>
        <v>431100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s="16" customFormat="1" ht="24">
      <c r="A214" s="24">
        <v>165</v>
      </c>
      <c r="B214" s="25" t="s">
        <v>194</v>
      </c>
      <c r="C214" s="23" t="s">
        <v>268</v>
      </c>
      <c r="D214" s="29" t="s">
        <v>209</v>
      </c>
      <c r="E214" s="29" t="s">
        <v>410</v>
      </c>
      <c r="F214" s="29" t="s">
        <v>269</v>
      </c>
      <c r="G214" s="30">
        <f t="shared" si="37"/>
        <v>431100</v>
      </c>
      <c r="H214" s="30">
        <f t="shared" si="37"/>
        <v>431100</v>
      </c>
      <c r="I214" s="30">
        <f t="shared" si="37"/>
        <v>431100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s="16" customFormat="1" ht="12.75">
      <c r="A215" s="24">
        <v>166</v>
      </c>
      <c r="B215" s="25" t="s">
        <v>194</v>
      </c>
      <c r="C215" s="23" t="s">
        <v>270</v>
      </c>
      <c r="D215" s="29" t="s">
        <v>209</v>
      </c>
      <c r="E215" s="29" t="s">
        <v>410</v>
      </c>
      <c r="F215" s="29" t="s">
        <v>271</v>
      </c>
      <c r="G215" s="30">
        <f>192000+239100</f>
        <v>431100</v>
      </c>
      <c r="H215" s="30">
        <f>192000+239100</f>
        <v>431100</v>
      </c>
      <c r="I215" s="30">
        <f>192000+239100</f>
        <v>431100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s="16" customFormat="1" ht="72" hidden="1">
      <c r="A216" s="24">
        <v>216</v>
      </c>
      <c r="B216" s="25" t="s">
        <v>194</v>
      </c>
      <c r="C216" s="76" t="s">
        <v>327</v>
      </c>
      <c r="D216" s="29" t="s">
        <v>209</v>
      </c>
      <c r="E216" s="29" t="s">
        <v>326</v>
      </c>
      <c r="F216" s="29"/>
      <c r="G216" s="30">
        <f aca="true" t="shared" si="38" ref="G216:I217">G217</f>
        <v>0</v>
      </c>
      <c r="H216" s="30">
        <f t="shared" si="38"/>
        <v>0</v>
      </c>
      <c r="I216" s="30">
        <f t="shared" si="38"/>
        <v>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16" customFormat="1" ht="24" hidden="1">
      <c r="A217" s="24">
        <v>217</v>
      </c>
      <c r="B217" s="25" t="s">
        <v>194</v>
      </c>
      <c r="C217" s="23" t="s">
        <v>268</v>
      </c>
      <c r="D217" s="29" t="s">
        <v>209</v>
      </c>
      <c r="E217" s="29" t="s">
        <v>326</v>
      </c>
      <c r="F217" s="29" t="s">
        <v>269</v>
      </c>
      <c r="G217" s="30">
        <f t="shared" si="38"/>
        <v>0</v>
      </c>
      <c r="H217" s="30">
        <f t="shared" si="38"/>
        <v>0</v>
      </c>
      <c r="I217" s="30">
        <f t="shared" si="38"/>
        <v>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16" customFormat="1" ht="12.75" hidden="1">
      <c r="A218" s="24">
        <v>218</v>
      </c>
      <c r="B218" s="25" t="s">
        <v>194</v>
      </c>
      <c r="C218" s="23" t="s">
        <v>270</v>
      </c>
      <c r="D218" s="29" t="s">
        <v>209</v>
      </c>
      <c r="E218" s="29" t="s">
        <v>326</v>
      </c>
      <c r="F218" s="29" t="s">
        <v>271</v>
      </c>
      <c r="G218" s="30">
        <v>0</v>
      </c>
      <c r="H218" s="30">
        <v>0</v>
      </c>
      <c r="I218" s="30"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20" customFormat="1" ht="60">
      <c r="A219" s="24">
        <v>167</v>
      </c>
      <c r="B219" s="25" t="s">
        <v>194</v>
      </c>
      <c r="C219" s="23" t="s">
        <v>55</v>
      </c>
      <c r="D219" s="29" t="s">
        <v>209</v>
      </c>
      <c r="E219" s="29" t="s">
        <v>411</v>
      </c>
      <c r="F219" s="29"/>
      <c r="G219" s="30">
        <f aca="true" t="shared" si="39" ref="G219:I220">G220</f>
        <v>234300</v>
      </c>
      <c r="H219" s="30">
        <f t="shared" si="39"/>
        <v>234300</v>
      </c>
      <c r="I219" s="30">
        <f t="shared" si="39"/>
        <v>234300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16" customFormat="1" ht="28.5" customHeight="1">
      <c r="A220" s="24">
        <v>168</v>
      </c>
      <c r="B220" s="25" t="s">
        <v>194</v>
      </c>
      <c r="C220" s="23" t="s">
        <v>268</v>
      </c>
      <c r="D220" s="29" t="s">
        <v>209</v>
      </c>
      <c r="E220" s="29" t="s">
        <v>411</v>
      </c>
      <c r="F220" s="29" t="s">
        <v>269</v>
      </c>
      <c r="G220" s="30">
        <f t="shared" si="39"/>
        <v>234300</v>
      </c>
      <c r="H220" s="30">
        <f t="shared" si="39"/>
        <v>234300</v>
      </c>
      <c r="I220" s="30">
        <f t="shared" si="39"/>
        <v>234300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16" customFormat="1" ht="12.75">
      <c r="A221" s="24">
        <v>169</v>
      </c>
      <c r="B221" s="25" t="s">
        <v>194</v>
      </c>
      <c r="C221" s="23" t="s">
        <v>270</v>
      </c>
      <c r="D221" s="29" t="s">
        <v>209</v>
      </c>
      <c r="E221" s="29" t="s">
        <v>411</v>
      </c>
      <c r="F221" s="29" t="s">
        <v>271</v>
      </c>
      <c r="G221" s="30">
        <f>234300</f>
        <v>234300</v>
      </c>
      <c r="H221" s="30">
        <f>234300</f>
        <v>234300</v>
      </c>
      <c r="I221" s="30">
        <f>234300</f>
        <v>234300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16" customFormat="1" ht="24">
      <c r="A222" s="24">
        <v>170</v>
      </c>
      <c r="B222" s="25" t="s">
        <v>194</v>
      </c>
      <c r="C222" s="28" t="s">
        <v>130</v>
      </c>
      <c r="D222" s="29" t="s">
        <v>209</v>
      </c>
      <c r="E222" s="29" t="s">
        <v>412</v>
      </c>
      <c r="F222" s="29"/>
      <c r="G222" s="30">
        <f>G224</f>
        <v>317000</v>
      </c>
      <c r="H222" s="30">
        <f>H224</f>
        <v>317000</v>
      </c>
      <c r="I222" s="30">
        <f>I224</f>
        <v>317000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s="16" customFormat="1" ht="24">
      <c r="A223" s="24">
        <v>171</v>
      </c>
      <c r="B223" s="25" t="s">
        <v>194</v>
      </c>
      <c r="C223" s="28" t="s">
        <v>146</v>
      </c>
      <c r="D223" s="29" t="s">
        <v>209</v>
      </c>
      <c r="E223" s="29" t="s">
        <v>413</v>
      </c>
      <c r="F223" s="29"/>
      <c r="G223" s="30">
        <f aca="true" t="shared" si="40" ref="G223:I224">G224</f>
        <v>317000</v>
      </c>
      <c r="H223" s="30">
        <f t="shared" si="40"/>
        <v>317000</v>
      </c>
      <c r="I223" s="30">
        <f t="shared" si="40"/>
        <v>317000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s="16" customFormat="1" ht="24">
      <c r="A224" s="24">
        <v>172</v>
      </c>
      <c r="B224" s="25" t="s">
        <v>194</v>
      </c>
      <c r="C224" s="23" t="s">
        <v>268</v>
      </c>
      <c r="D224" s="29" t="s">
        <v>209</v>
      </c>
      <c r="E224" s="29" t="s">
        <v>413</v>
      </c>
      <c r="F224" s="29" t="s">
        <v>269</v>
      </c>
      <c r="G224" s="30">
        <f t="shared" si="40"/>
        <v>317000</v>
      </c>
      <c r="H224" s="30">
        <f t="shared" si="40"/>
        <v>317000</v>
      </c>
      <c r="I224" s="30">
        <f t="shared" si="40"/>
        <v>317000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16" customFormat="1" ht="12.75">
      <c r="A225" s="24">
        <v>173</v>
      </c>
      <c r="B225" s="25" t="s">
        <v>194</v>
      </c>
      <c r="C225" s="23" t="s">
        <v>270</v>
      </c>
      <c r="D225" s="29" t="s">
        <v>209</v>
      </c>
      <c r="E225" s="29" t="s">
        <v>413</v>
      </c>
      <c r="F225" s="29" t="s">
        <v>271</v>
      </c>
      <c r="G225" s="30">
        <v>317000</v>
      </c>
      <c r="H225" s="30">
        <v>317000</v>
      </c>
      <c r="I225" s="30">
        <v>317000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s="17" customFormat="1" ht="24">
      <c r="A226" s="24">
        <v>174</v>
      </c>
      <c r="B226" s="25" t="s">
        <v>194</v>
      </c>
      <c r="C226" s="28" t="s">
        <v>309</v>
      </c>
      <c r="D226" s="29" t="s">
        <v>209</v>
      </c>
      <c r="E226" s="29" t="s">
        <v>414</v>
      </c>
      <c r="F226" s="29"/>
      <c r="G226" s="30">
        <f>G227+G231</f>
        <v>95000</v>
      </c>
      <c r="H226" s="30">
        <f>H227+H231</f>
        <v>92325</v>
      </c>
      <c r="I226" s="30">
        <f>I227+I231</f>
        <v>92325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17" customFormat="1" ht="23.25" customHeight="1">
      <c r="A227" s="24">
        <v>175</v>
      </c>
      <c r="B227" s="25" t="s">
        <v>194</v>
      </c>
      <c r="C227" s="28" t="s">
        <v>56</v>
      </c>
      <c r="D227" s="29" t="s">
        <v>209</v>
      </c>
      <c r="E227" s="29" t="s">
        <v>415</v>
      </c>
      <c r="F227" s="29"/>
      <c r="G227" s="30">
        <f aca="true" t="shared" si="41" ref="G227:I228">G228</f>
        <v>40000</v>
      </c>
      <c r="H227" s="30">
        <f t="shared" si="41"/>
        <v>40000</v>
      </c>
      <c r="I227" s="30">
        <f t="shared" si="41"/>
        <v>40000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s="7" customFormat="1" ht="38.25" customHeight="1">
      <c r="A228" s="24">
        <v>176</v>
      </c>
      <c r="B228" s="25" t="s">
        <v>194</v>
      </c>
      <c r="C228" s="28" t="s">
        <v>57</v>
      </c>
      <c r="D228" s="29" t="s">
        <v>209</v>
      </c>
      <c r="E228" s="29" t="s">
        <v>416</v>
      </c>
      <c r="F228" s="29"/>
      <c r="G228" s="30">
        <f>G229</f>
        <v>40000</v>
      </c>
      <c r="H228" s="30">
        <f t="shared" si="41"/>
        <v>40000</v>
      </c>
      <c r="I228" s="30">
        <f t="shared" si="41"/>
        <v>40000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s="17" customFormat="1" ht="24">
      <c r="A229" s="24">
        <v>178</v>
      </c>
      <c r="B229" s="25" t="s">
        <v>194</v>
      </c>
      <c r="C229" s="23" t="s">
        <v>268</v>
      </c>
      <c r="D229" s="29" t="s">
        <v>209</v>
      </c>
      <c r="E229" s="29" t="s">
        <v>416</v>
      </c>
      <c r="F229" s="29" t="s">
        <v>269</v>
      </c>
      <c r="G229" s="30">
        <v>40000</v>
      </c>
      <c r="H229" s="30">
        <v>40000</v>
      </c>
      <c r="I229" s="30">
        <v>40000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17" customFormat="1" ht="12.75">
      <c r="A230" s="24">
        <v>179</v>
      </c>
      <c r="B230" s="25" t="s">
        <v>194</v>
      </c>
      <c r="C230" s="23" t="s">
        <v>270</v>
      </c>
      <c r="D230" s="29" t="s">
        <v>209</v>
      </c>
      <c r="E230" s="29" t="s">
        <v>416</v>
      </c>
      <c r="F230" s="29" t="s">
        <v>271</v>
      </c>
      <c r="G230" s="30">
        <v>40000</v>
      </c>
      <c r="H230" s="30">
        <v>40000</v>
      </c>
      <c r="I230" s="30">
        <v>40000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7" customFormat="1" ht="36">
      <c r="A231" s="24">
        <v>180</v>
      </c>
      <c r="B231" s="25" t="s">
        <v>194</v>
      </c>
      <c r="C231" s="37" t="s">
        <v>82</v>
      </c>
      <c r="D231" s="29" t="s">
        <v>209</v>
      </c>
      <c r="E231" s="29" t="s">
        <v>417</v>
      </c>
      <c r="F231" s="29"/>
      <c r="G231" s="30">
        <f aca="true" t="shared" si="42" ref="G231:I233">G232</f>
        <v>55000</v>
      </c>
      <c r="H231" s="30">
        <f t="shared" si="42"/>
        <v>52325</v>
      </c>
      <c r="I231" s="30">
        <f t="shared" si="42"/>
        <v>52325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s="17" customFormat="1" ht="46.5" customHeight="1">
      <c r="A232" s="24">
        <v>181</v>
      </c>
      <c r="B232" s="25" t="s">
        <v>194</v>
      </c>
      <c r="C232" s="37" t="s">
        <v>79</v>
      </c>
      <c r="D232" s="29" t="s">
        <v>209</v>
      </c>
      <c r="E232" s="29" t="s">
        <v>418</v>
      </c>
      <c r="F232" s="29"/>
      <c r="G232" s="30">
        <f t="shared" si="42"/>
        <v>55000</v>
      </c>
      <c r="H232" s="30">
        <f t="shared" si="42"/>
        <v>52325</v>
      </c>
      <c r="I232" s="30">
        <f t="shared" si="42"/>
        <v>52325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s="17" customFormat="1" ht="24">
      <c r="A233" s="24">
        <v>182</v>
      </c>
      <c r="B233" s="25" t="s">
        <v>194</v>
      </c>
      <c r="C233" s="23" t="s">
        <v>268</v>
      </c>
      <c r="D233" s="29" t="s">
        <v>209</v>
      </c>
      <c r="E233" s="29" t="s">
        <v>418</v>
      </c>
      <c r="F233" s="29" t="s">
        <v>269</v>
      </c>
      <c r="G233" s="30">
        <f t="shared" si="42"/>
        <v>55000</v>
      </c>
      <c r="H233" s="30">
        <f t="shared" si="42"/>
        <v>52325</v>
      </c>
      <c r="I233" s="30">
        <f t="shared" si="42"/>
        <v>52325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s="17" customFormat="1" ht="12.75">
      <c r="A234" s="24">
        <v>183</v>
      </c>
      <c r="B234" s="25" t="s">
        <v>194</v>
      </c>
      <c r="C234" s="23" t="s">
        <v>270</v>
      </c>
      <c r="D234" s="29" t="s">
        <v>209</v>
      </c>
      <c r="E234" s="29" t="s">
        <v>418</v>
      </c>
      <c r="F234" s="29" t="s">
        <v>271</v>
      </c>
      <c r="G234" s="30">
        <v>55000</v>
      </c>
      <c r="H234" s="30">
        <v>52325</v>
      </c>
      <c r="I234" s="30">
        <v>52325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9" ht="12.75">
      <c r="A235" s="24">
        <v>184</v>
      </c>
      <c r="B235" s="25" t="s">
        <v>194</v>
      </c>
      <c r="C235" s="37" t="s">
        <v>208</v>
      </c>
      <c r="D235" s="29" t="s">
        <v>207</v>
      </c>
      <c r="E235" s="29"/>
      <c r="F235" s="29"/>
      <c r="G235" s="30">
        <f aca="true" t="shared" si="43" ref="G235:I237">G236</f>
        <v>1548300</v>
      </c>
      <c r="H235" s="30">
        <f t="shared" si="43"/>
        <v>1548300</v>
      </c>
      <c r="I235" s="30">
        <f t="shared" si="43"/>
        <v>1548300</v>
      </c>
    </row>
    <row r="236" spans="1:255" s="17" customFormat="1" ht="24">
      <c r="A236" s="24">
        <v>185</v>
      </c>
      <c r="B236" s="25" t="s">
        <v>194</v>
      </c>
      <c r="C236" s="28" t="s">
        <v>309</v>
      </c>
      <c r="D236" s="29" t="s">
        <v>207</v>
      </c>
      <c r="E236" s="29" t="s">
        <v>414</v>
      </c>
      <c r="F236" s="29"/>
      <c r="G236" s="30">
        <f t="shared" si="43"/>
        <v>1548300</v>
      </c>
      <c r="H236" s="30">
        <f t="shared" si="43"/>
        <v>1548300</v>
      </c>
      <c r="I236" s="30">
        <f t="shared" si="43"/>
        <v>1548300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s="17" customFormat="1" ht="29.25" customHeight="1">
      <c r="A237" s="24">
        <v>186</v>
      </c>
      <c r="B237" s="25" t="s">
        <v>194</v>
      </c>
      <c r="C237" s="28" t="s">
        <v>58</v>
      </c>
      <c r="D237" s="29" t="s">
        <v>207</v>
      </c>
      <c r="E237" s="29" t="s">
        <v>419</v>
      </c>
      <c r="F237" s="29"/>
      <c r="G237" s="30">
        <f t="shared" si="43"/>
        <v>1548300</v>
      </c>
      <c r="H237" s="30">
        <f t="shared" si="43"/>
        <v>1548300</v>
      </c>
      <c r="I237" s="30">
        <f t="shared" si="43"/>
        <v>1548300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s="7" customFormat="1" ht="84">
      <c r="A238" s="24">
        <v>187</v>
      </c>
      <c r="B238" s="25" t="s">
        <v>194</v>
      </c>
      <c r="C238" s="23" t="s">
        <v>59</v>
      </c>
      <c r="D238" s="29" t="s">
        <v>207</v>
      </c>
      <c r="E238" s="29" t="s">
        <v>420</v>
      </c>
      <c r="F238" s="29"/>
      <c r="G238" s="30">
        <f>G239+G241</f>
        <v>1548300</v>
      </c>
      <c r="H238" s="30">
        <f>H239+H241</f>
        <v>1548300</v>
      </c>
      <c r="I238" s="30">
        <f>I239+I241</f>
        <v>1548300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s="17" customFormat="1" ht="48">
      <c r="A239" s="24">
        <v>188</v>
      </c>
      <c r="B239" s="25" t="s">
        <v>194</v>
      </c>
      <c r="C239" s="28" t="s">
        <v>294</v>
      </c>
      <c r="D239" s="29" t="s">
        <v>207</v>
      </c>
      <c r="E239" s="29" t="s">
        <v>420</v>
      </c>
      <c r="F239" s="29" t="s">
        <v>153</v>
      </c>
      <c r="G239" s="30">
        <f>G240</f>
        <v>1285713</v>
      </c>
      <c r="H239" s="30">
        <f>H240</f>
        <v>1285713</v>
      </c>
      <c r="I239" s="30">
        <f>I240</f>
        <v>1285713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s="17" customFormat="1" ht="24">
      <c r="A240" s="24">
        <v>189</v>
      </c>
      <c r="B240" s="25" t="s">
        <v>194</v>
      </c>
      <c r="C240" s="28" t="s">
        <v>295</v>
      </c>
      <c r="D240" s="29" t="s">
        <v>207</v>
      </c>
      <c r="E240" s="29" t="s">
        <v>420</v>
      </c>
      <c r="F240" s="29" t="s">
        <v>154</v>
      </c>
      <c r="G240" s="30">
        <f>1285713</f>
        <v>1285713</v>
      </c>
      <c r="H240" s="30">
        <f>1285713</f>
        <v>1285713</v>
      </c>
      <c r="I240" s="30">
        <f>1285713</f>
        <v>1285713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s="17" customFormat="1" ht="24">
      <c r="A241" s="24">
        <v>190</v>
      </c>
      <c r="B241" s="25" t="s">
        <v>194</v>
      </c>
      <c r="C241" s="23" t="s">
        <v>226</v>
      </c>
      <c r="D241" s="29" t="s">
        <v>207</v>
      </c>
      <c r="E241" s="29" t="s">
        <v>420</v>
      </c>
      <c r="F241" s="29" t="s">
        <v>155</v>
      </c>
      <c r="G241" s="30">
        <f>G242</f>
        <v>262587</v>
      </c>
      <c r="H241" s="30">
        <f>H242</f>
        <v>262587</v>
      </c>
      <c r="I241" s="30">
        <f>I242</f>
        <v>262587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s="17" customFormat="1" ht="24">
      <c r="A242" s="24">
        <v>191</v>
      </c>
      <c r="B242" s="25" t="s">
        <v>194</v>
      </c>
      <c r="C242" s="23" t="s">
        <v>152</v>
      </c>
      <c r="D242" s="29" t="s">
        <v>207</v>
      </c>
      <c r="E242" s="29" t="s">
        <v>420</v>
      </c>
      <c r="F242" s="29" t="s">
        <v>156</v>
      </c>
      <c r="G242" s="30">
        <f>262587</f>
        <v>262587</v>
      </c>
      <c r="H242" s="30">
        <f>262587</f>
        <v>262587</v>
      </c>
      <c r="I242" s="30">
        <f>262587</f>
        <v>262587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9" ht="12.75">
      <c r="A243" s="24">
        <v>192</v>
      </c>
      <c r="B243" s="25" t="s">
        <v>194</v>
      </c>
      <c r="C243" s="28" t="s">
        <v>35</v>
      </c>
      <c r="D243" s="29" t="s">
        <v>34</v>
      </c>
      <c r="E243" s="29"/>
      <c r="F243" s="29"/>
      <c r="G243" s="30">
        <f>G244+G288</f>
        <v>22009930</v>
      </c>
      <c r="H243" s="30">
        <f>H244+H288</f>
        <v>21994930</v>
      </c>
      <c r="I243" s="30">
        <f>I244+I288</f>
        <v>22014830</v>
      </c>
    </row>
    <row r="244" spans="1:9" ht="12.75">
      <c r="A244" s="24">
        <v>193</v>
      </c>
      <c r="B244" s="25" t="s">
        <v>194</v>
      </c>
      <c r="C244" s="28" t="s">
        <v>93</v>
      </c>
      <c r="D244" s="29" t="s">
        <v>188</v>
      </c>
      <c r="E244" s="29"/>
      <c r="F244" s="29"/>
      <c r="G244" s="30">
        <f>G245</f>
        <v>22009930</v>
      </c>
      <c r="H244" s="30">
        <f>H245</f>
        <v>21994930</v>
      </c>
      <c r="I244" s="30">
        <f>I245</f>
        <v>22014830</v>
      </c>
    </row>
    <row r="245" spans="1:255" s="11" customFormat="1" ht="24">
      <c r="A245" s="24">
        <v>194</v>
      </c>
      <c r="B245" s="25" t="s">
        <v>194</v>
      </c>
      <c r="C245" s="33" t="s">
        <v>497</v>
      </c>
      <c r="D245" s="29" t="s">
        <v>188</v>
      </c>
      <c r="E245" s="29" t="s">
        <v>366</v>
      </c>
      <c r="F245" s="29"/>
      <c r="G245" s="30">
        <f>G246+G271+G281</f>
        <v>22009930</v>
      </c>
      <c r="H245" s="30">
        <f>H246+H271</f>
        <v>21994930</v>
      </c>
      <c r="I245" s="30">
        <f>I246+I271</f>
        <v>22014830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s="11" customFormat="1" ht="12.75">
      <c r="A246" s="24">
        <v>195</v>
      </c>
      <c r="B246" s="25" t="s">
        <v>194</v>
      </c>
      <c r="C246" s="28" t="s">
        <v>273</v>
      </c>
      <c r="D246" s="29" t="s">
        <v>188</v>
      </c>
      <c r="E246" s="29" t="s">
        <v>421</v>
      </c>
      <c r="F246" s="29"/>
      <c r="G246" s="30">
        <f>G247+G250+G259+G265+G268+G253+G256+G262</f>
        <v>12293328</v>
      </c>
      <c r="H246" s="30">
        <f>H247+H250+H259</f>
        <v>12293328</v>
      </c>
      <c r="I246" s="30">
        <f>I247+I250+I259</f>
        <v>12278228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s="11" customFormat="1" ht="48">
      <c r="A247" s="24">
        <v>196</v>
      </c>
      <c r="B247" s="25" t="s">
        <v>194</v>
      </c>
      <c r="C247" s="28" t="s">
        <v>496</v>
      </c>
      <c r="D247" s="29" t="s">
        <v>188</v>
      </c>
      <c r="E247" s="29" t="s">
        <v>422</v>
      </c>
      <c r="F247" s="29"/>
      <c r="G247" s="30">
        <f aca="true" t="shared" si="44" ref="G247:I248">G248</f>
        <v>9981142</v>
      </c>
      <c r="H247" s="30">
        <f t="shared" si="44"/>
        <v>9981142</v>
      </c>
      <c r="I247" s="30">
        <f t="shared" si="44"/>
        <v>9981142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11" customFormat="1" ht="24">
      <c r="A248" s="24">
        <v>197</v>
      </c>
      <c r="B248" s="25" t="s">
        <v>194</v>
      </c>
      <c r="C248" s="23" t="s">
        <v>268</v>
      </c>
      <c r="D248" s="29" t="s">
        <v>188</v>
      </c>
      <c r="E248" s="29" t="s">
        <v>422</v>
      </c>
      <c r="F248" s="29" t="s">
        <v>269</v>
      </c>
      <c r="G248" s="30">
        <f t="shared" si="44"/>
        <v>9981142</v>
      </c>
      <c r="H248" s="30">
        <f t="shared" si="44"/>
        <v>9981142</v>
      </c>
      <c r="I248" s="30">
        <f t="shared" si="44"/>
        <v>9981142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s="20" customFormat="1" ht="12.75">
      <c r="A249" s="24">
        <v>198</v>
      </c>
      <c r="B249" s="25" t="s">
        <v>194</v>
      </c>
      <c r="C249" s="23" t="s">
        <v>270</v>
      </c>
      <c r="D249" s="29" t="s">
        <v>188</v>
      </c>
      <c r="E249" s="29" t="s">
        <v>422</v>
      </c>
      <c r="F249" s="29" t="s">
        <v>271</v>
      </c>
      <c r="G249" s="30">
        <v>9981142</v>
      </c>
      <c r="H249" s="30">
        <v>9981142</v>
      </c>
      <c r="I249" s="30">
        <v>9981142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s="11" customFormat="1" ht="48">
      <c r="A250" s="24">
        <v>199</v>
      </c>
      <c r="B250" s="25" t="s">
        <v>194</v>
      </c>
      <c r="C250" s="28" t="s">
        <v>496</v>
      </c>
      <c r="D250" s="29" t="s">
        <v>188</v>
      </c>
      <c r="E250" s="29" t="s">
        <v>423</v>
      </c>
      <c r="F250" s="29"/>
      <c r="G250" s="30">
        <f aca="true" t="shared" si="45" ref="G250:I251">G251</f>
        <v>2297086</v>
      </c>
      <c r="H250" s="30">
        <f t="shared" si="45"/>
        <v>2297086</v>
      </c>
      <c r="I250" s="30">
        <f t="shared" si="45"/>
        <v>2297086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s="11" customFormat="1" ht="24">
      <c r="A251" s="24">
        <v>200</v>
      </c>
      <c r="B251" s="25" t="s">
        <v>194</v>
      </c>
      <c r="C251" s="23" t="s">
        <v>268</v>
      </c>
      <c r="D251" s="29" t="s">
        <v>188</v>
      </c>
      <c r="E251" s="29" t="s">
        <v>423</v>
      </c>
      <c r="F251" s="29" t="s">
        <v>269</v>
      </c>
      <c r="G251" s="30">
        <f t="shared" si="45"/>
        <v>2297086</v>
      </c>
      <c r="H251" s="30">
        <f t="shared" si="45"/>
        <v>2297086</v>
      </c>
      <c r="I251" s="30">
        <f t="shared" si="45"/>
        <v>2297086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s="20" customFormat="1" ht="24" customHeight="1">
      <c r="A252" s="24">
        <v>201</v>
      </c>
      <c r="B252" s="25" t="s">
        <v>194</v>
      </c>
      <c r="C252" s="23" t="s">
        <v>270</v>
      </c>
      <c r="D252" s="29" t="s">
        <v>188</v>
      </c>
      <c r="E252" s="29" t="s">
        <v>423</v>
      </c>
      <c r="F252" s="29" t="s">
        <v>271</v>
      </c>
      <c r="G252" s="30">
        <f>2297086</f>
        <v>2297086</v>
      </c>
      <c r="H252" s="30">
        <f>2297086</f>
        <v>2297086</v>
      </c>
      <c r="I252" s="30">
        <f>2297086</f>
        <v>2297086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s="20" customFormat="1" ht="80.25" customHeight="1" hidden="1">
      <c r="A253" s="24">
        <v>253</v>
      </c>
      <c r="B253" s="25" t="s">
        <v>194</v>
      </c>
      <c r="C253" s="76" t="s">
        <v>330</v>
      </c>
      <c r="D253" s="29" t="s">
        <v>188</v>
      </c>
      <c r="E253" s="29" t="s">
        <v>328</v>
      </c>
      <c r="F253" s="29"/>
      <c r="G253" s="30">
        <f aca="true" t="shared" si="46" ref="G253:I254">G254</f>
        <v>0</v>
      </c>
      <c r="H253" s="30">
        <f t="shared" si="46"/>
        <v>0</v>
      </c>
      <c r="I253" s="30">
        <f t="shared" si="46"/>
        <v>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s="20" customFormat="1" ht="24" customHeight="1" hidden="1">
      <c r="A254" s="24">
        <v>254</v>
      </c>
      <c r="B254" s="25" t="s">
        <v>194</v>
      </c>
      <c r="C254" s="23" t="s">
        <v>268</v>
      </c>
      <c r="D254" s="29" t="s">
        <v>188</v>
      </c>
      <c r="E254" s="29" t="s">
        <v>328</v>
      </c>
      <c r="F254" s="29" t="s">
        <v>269</v>
      </c>
      <c r="G254" s="30">
        <f t="shared" si="46"/>
        <v>0</v>
      </c>
      <c r="H254" s="30">
        <f t="shared" si="46"/>
        <v>0</v>
      </c>
      <c r="I254" s="30">
        <f t="shared" si="46"/>
        <v>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s="20" customFormat="1" ht="24" customHeight="1" hidden="1">
      <c r="A255" s="24">
        <v>255</v>
      </c>
      <c r="B255" s="25" t="s">
        <v>194</v>
      </c>
      <c r="C255" s="23" t="s">
        <v>270</v>
      </c>
      <c r="D255" s="29" t="s">
        <v>188</v>
      </c>
      <c r="E255" s="29" t="s">
        <v>328</v>
      </c>
      <c r="F255" s="29" t="s">
        <v>271</v>
      </c>
      <c r="G255" s="30">
        <v>0</v>
      </c>
      <c r="H255" s="30">
        <v>0</v>
      </c>
      <c r="I255" s="30">
        <v>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s="20" customFormat="1" ht="56.25" customHeight="1" hidden="1">
      <c r="A256" s="24">
        <v>256</v>
      </c>
      <c r="B256" s="25" t="s">
        <v>194</v>
      </c>
      <c r="C256" s="77" t="s">
        <v>331</v>
      </c>
      <c r="D256" s="29" t="s">
        <v>188</v>
      </c>
      <c r="E256" s="29" t="s">
        <v>329</v>
      </c>
      <c r="F256" s="29"/>
      <c r="G256" s="30">
        <f aca="true" t="shared" si="47" ref="G256:I257">G257</f>
        <v>0</v>
      </c>
      <c r="H256" s="30">
        <f t="shared" si="47"/>
        <v>0</v>
      </c>
      <c r="I256" s="30">
        <f t="shared" si="47"/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s="20" customFormat="1" ht="24" customHeight="1" hidden="1">
      <c r="A257" s="24">
        <v>257</v>
      </c>
      <c r="B257" s="25" t="s">
        <v>194</v>
      </c>
      <c r="C257" s="23" t="s">
        <v>268</v>
      </c>
      <c r="D257" s="29" t="s">
        <v>188</v>
      </c>
      <c r="E257" s="29" t="s">
        <v>329</v>
      </c>
      <c r="F257" s="29" t="s">
        <v>269</v>
      </c>
      <c r="G257" s="30">
        <f t="shared" si="47"/>
        <v>0</v>
      </c>
      <c r="H257" s="30">
        <f t="shared" si="47"/>
        <v>0</v>
      </c>
      <c r="I257" s="30">
        <f t="shared" si="47"/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s="20" customFormat="1" ht="24" customHeight="1" hidden="1">
      <c r="A258" s="24">
        <v>258</v>
      </c>
      <c r="B258" s="25" t="s">
        <v>194</v>
      </c>
      <c r="C258" s="23" t="s">
        <v>270</v>
      </c>
      <c r="D258" s="29" t="s">
        <v>188</v>
      </c>
      <c r="E258" s="29" t="s">
        <v>329</v>
      </c>
      <c r="F258" s="29" t="s">
        <v>271</v>
      </c>
      <c r="G258" s="30">
        <v>0</v>
      </c>
      <c r="H258" s="30">
        <v>0</v>
      </c>
      <c r="I258" s="30">
        <v>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s="20" customFormat="1" ht="68.25" customHeight="1">
      <c r="A259" s="24">
        <v>202</v>
      </c>
      <c r="B259" s="25" t="s">
        <v>194</v>
      </c>
      <c r="C259" s="23" t="s">
        <v>224</v>
      </c>
      <c r="D259" s="29" t="s">
        <v>188</v>
      </c>
      <c r="E259" s="29" t="s">
        <v>424</v>
      </c>
      <c r="F259" s="29"/>
      <c r="G259" s="30">
        <f aca="true" t="shared" si="48" ref="G259:I260">G260</f>
        <v>15100</v>
      </c>
      <c r="H259" s="30">
        <f t="shared" si="48"/>
        <v>15100</v>
      </c>
      <c r="I259" s="30">
        <f t="shared" si="48"/>
        <v>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s="20" customFormat="1" ht="24" customHeight="1">
      <c r="A260" s="24">
        <v>203</v>
      </c>
      <c r="B260" s="25" t="s">
        <v>194</v>
      </c>
      <c r="C260" s="23" t="s">
        <v>268</v>
      </c>
      <c r="D260" s="29" t="s">
        <v>188</v>
      </c>
      <c r="E260" s="29" t="s">
        <v>424</v>
      </c>
      <c r="F260" s="29" t="s">
        <v>269</v>
      </c>
      <c r="G260" s="30">
        <f t="shared" si="48"/>
        <v>15100</v>
      </c>
      <c r="H260" s="30">
        <f t="shared" si="48"/>
        <v>15100</v>
      </c>
      <c r="I260" s="30">
        <f t="shared" si="48"/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s="20" customFormat="1" ht="24" customHeight="1">
      <c r="A261" s="24">
        <v>204</v>
      </c>
      <c r="B261" s="25" t="s">
        <v>194</v>
      </c>
      <c r="C261" s="23" t="s">
        <v>270</v>
      </c>
      <c r="D261" s="29" t="s">
        <v>188</v>
      </c>
      <c r="E261" s="29" t="s">
        <v>424</v>
      </c>
      <c r="F261" s="29" t="s">
        <v>271</v>
      </c>
      <c r="G261" s="30">
        <f>15100</f>
        <v>15100</v>
      </c>
      <c r="H261" s="30">
        <f>15100</f>
        <v>15100</v>
      </c>
      <c r="I261" s="30"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s="20" customFormat="1" ht="47.25" customHeight="1" hidden="1">
      <c r="A262" s="24">
        <v>262</v>
      </c>
      <c r="B262" s="25" t="s">
        <v>194</v>
      </c>
      <c r="C262" s="77" t="s">
        <v>332</v>
      </c>
      <c r="D262" s="29" t="s">
        <v>188</v>
      </c>
      <c r="E262" s="29" t="s">
        <v>532</v>
      </c>
      <c r="F262" s="29"/>
      <c r="G262" s="30">
        <f aca="true" t="shared" si="49" ref="G262:I263">G263</f>
        <v>0</v>
      </c>
      <c r="H262" s="30">
        <f t="shared" si="49"/>
        <v>0</v>
      </c>
      <c r="I262" s="30">
        <f t="shared" si="49"/>
        <v>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s="20" customFormat="1" ht="24" customHeight="1" hidden="1">
      <c r="A263" s="24">
        <v>263</v>
      </c>
      <c r="B263" s="25" t="s">
        <v>194</v>
      </c>
      <c r="C263" s="23" t="s">
        <v>268</v>
      </c>
      <c r="D263" s="29" t="s">
        <v>188</v>
      </c>
      <c r="E263" s="29" t="s">
        <v>532</v>
      </c>
      <c r="F263" s="29" t="s">
        <v>269</v>
      </c>
      <c r="G263" s="30">
        <f t="shared" si="49"/>
        <v>0</v>
      </c>
      <c r="H263" s="30">
        <f t="shared" si="49"/>
        <v>0</v>
      </c>
      <c r="I263" s="30">
        <f t="shared" si="49"/>
        <v>0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s="20" customFormat="1" ht="24" customHeight="1" hidden="1">
      <c r="A264" s="24">
        <v>264</v>
      </c>
      <c r="B264" s="25" t="s">
        <v>194</v>
      </c>
      <c r="C264" s="23" t="s">
        <v>270</v>
      </c>
      <c r="D264" s="29" t="s">
        <v>188</v>
      </c>
      <c r="E264" s="29" t="s">
        <v>532</v>
      </c>
      <c r="F264" s="29" t="s">
        <v>271</v>
      </c>
      <c r="G264" s="30">
        <v>0</v>
      </c>
      <c r="H264" s="30">
        <v>0</v>
      </c>
      <c r="I264" s="30"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s="20" customFormat="1" ht="91.5" customHeight="1" hidden="1">
      <c r="A265" s="24">
        <v>265</v>
      </c>
      <c r="B265" s="25" t="s">
        <v>194</v>
      </c>
      <c r="C265" s="28" t="s">
        <v>8</v>
      </c>
      <c r="D265" s="29" t="s">
        <v>188</v>
      </c>
      <c r="E265" s="29" t="s">
        <v>523</v>
      </c>
      <c r="F265" s="29"/>
      <c r="G265" s="30">
        <f aca="true" t="shared" si="50" ref="G265:I266">G266</f>
        <v>0</v>
      </c>
      <c r="H265" s="30">
        <f t="shared" si="50"/>
        <v>0</v>
      </c>
      <c r="I265" s="30">
        <f t="shared" si="50"/>
        <v>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s="20" customFormat="1" ht="24" customHeight="1" hidden="1">
      <c r="A266" s="24">
        <v>266</v>
      </c>
      <c r="B266" s="25" t="s">
        <v>194</v>
      </c>
      <c r="C266" s="23" t="s">
        <v>268</v>
      </c>
      <c r="D266" s="29" t="s">
        <v>188</v>
      </c>
      <c r="E266" s="29" t="s">
        <v>523</v>
      </c>
      <c r="F266" s="29" t="s">
        <v>269</v>
      </c>
      <c r="G266" s="30">
        <f t="shared" si="50"/>
        <v>0</v>
      </c>
      <c r="H266" s="30">
        <f t="shared" si="50"/>
        <v>0</v>
      </c>
      <c r="I266" s="30">
        <f t="shared" si="50"/>
        <v>0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s="20" customFormat="1" ht="24" customHeight="1" hidden="1">
      <c r="A267" s="24">
        <v>267</v>
      </c>
      <c r="B267" s="25" t="s">
        <v>194</v>
      </c>
      <c r="C267" s="23" t="s">
        <v>270</v>
      </c>
      <c r="D267" s="29" t="s">
        <v>188</v>
      </c>
      <c r="E267" s="29" t="s">
        <v>523</v>
      </c>
      <c r="F267" s="29" t="s">
        <v>271</v>
      </c>
      <c r="G267" s="30">
        <v>0</v>
      </c>
      <c r="H267" s="30">
        <v>0</v>
      </c>
      <c r="I267" s="30">
        <v>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s="20" customFormat="1" ht="65.25" customHeight="1" hidden="1">
      <c r="A268" s="24">
        <v>268</v>
      </c>
      <c r="B268" s="25" t="s">
        <v>194</v>
      </c>
      <c r="C268" s="28" t="s">
        <v>7</v>
      </c>
      <c r="D268" s="29" t="s">
        <v>188</v>
      </c>
      <c r="E268" s="29" t="s">
        <v>6</v>
      </c>
      <c r="F268" s="29"/>
      <c r="G268" s="30">
        <f aca="true" t="shared" si="51" ref="G268:I269">G269</f>
        <v>0</v>
      </c>
      <c r="H268" s="30">
        <f t="shared" si="51"/>
        <v>0</v>
      </c>
      <c r="I268" s="30">
        <f t="shared" si="51"/>
        <v>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s="20" customFormat="1" ht="24" customHeight="1" hidden="1">
      <c r="A269" s="24">
        <v>269</v>
      </c>
      <c r="B269" s="25" t="s">
        <v>194</v>
      </c>
      <c r="C269" s="23" t="s">
        <v>268</v>
      </c>
      <c r="D269" s="29" t="s">
        <v>188</v>
      </c>
      <c r="E269" s="29" t="s">
        <v>6</v>
      </c>
      <c r="F269" s="29" t="s">
        <v>269</v>
      </c>
      <c r="G269" s="30">
        <f t="shared" si="51"/>
        <v>0</v>
      </c>
      <c r="H269" s="30">
        <f t="shared" si="51"/>
        <v>0</v>
      </c>
      <c r="I269" s="30">
        <f t="shared" si="51"/>
        <v>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s="20" customFormat="1" ht="24" customHeight="1" hidden="1">
      <c r="A270" s="24">
        <v>270</v>
      </c>
      <c r="B270" s="25" t="s">
        <v>194</v>
      </c>
      <c r="C270" s="23" t="s">
        <v>270</v>
      </c>
      <c r="D270" s="29" t="s">
        <v>188</v>
      </c>
      <c r="E270" s="29" t="s">
        <v>6</v>
      </c>
      <c r="F270" s="29" t="s">
        <v>271</v>
      </c>
      <c r="G270" s="30">
        <v>0</v>
      </c>
      <c r="H270" s="30">
        <v>0</v>
      </c>
      <c r="I270" s="30">
        <v>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s="11" customFormat="1" ht="17.25" customHeight="1">
      <c r="A271" s="24">
        <v>205</v>
      </c>
      <c r="B271" s="25" t="s">
        <v>194</v>
      </c>
      <c r="C271" s="23" t="s">
        <v>9</v>
      </c>
      <c r="D271" s="29" t="s">
        <v>188</v>
      </c>
      <c r="E271" s="29" t="s">
        <v>425</v>
      </c>
      <c r="F271" s="29"/>
      <c r="G271" s="30">
        <f>G276+G273+G278</f>
        <v>9716602</v>
      </c>
      <c r="H271" s="30">
        <f>H276+H273</f>
        <v>9701602</v>
      </c>
      <c r="I271" s="30">
        <f>I276+I273</f>
        <v>9736602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s="20" customFormat="1" ht="48">
      <c r="A272" s="24">
        <v>206</v>
      </c>
      <c r="B272" s="25" t="s">
        <v>194</v>
      </c>
      <c r="C272" s="28" t="s">
        <v>495</v>
      </c>
      <c r="D272" s="29" t="s">
        <v>188</v>
      </c>
      <c r="E272" s="29" t="s">
        <v>426</v>
      </c>
      <c r="F272" s="29"/>
      <c r="G272" s="30">
        <f aca="true" t="shared" si="52" ref="G272:I273">G273</f>
        <v>281000</v>
      </c>
      <c r="H272" s="30">
        <f t="shared" si="52"/>
        <v>266000</v>
      </c>
      <c r="I272" s="30">
        <f t="shared" si="52"/>
        <v>301000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s="11" customFormat="1" ht="24">
      <c r="A273" s="24">
        <v>207</v>
      </c>
      <c r="B273" s="25" t="s">
        <v>194</v>
      </c>
      <c r="C273" s="23" t="s">
        <v>268</v>
      </c>
      <c r="D273" s="29" t="s">
        <v>188</v>
      </c>
      <c r="E273" s="29" t="s">
        <v>426</v>
      </c>
      <c r="F273" s="29" t="s">
        <v>269</v>
      </c>
      <c r="G273" s="30">
        <f t="shared" si="52"/>
        <v>281000</v>
      </c>
      <c r="H273" s="30">
        <f t="shared" si="52"/>
        <v>266000</v>
      </c>
      <c r="I273" s="30">
        <f t="shared" si="52"/>
        <v>301000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s="11" customFormat="1" ht="12.75">
      <c r="A274" s="24">
        <v>208</v>
      </c>
      <c r="B274" s="25" t="s">
        <v>194</v>
      </c>
      <c r="C274" s="23" t="s">
        <v>270</v>
      </c>
      <c r="D274" s="29" t="s">
        <v>188</v>
      </c>
      <c r="E274" s="29" t="s">
        <v>426</v>
      </c>
      <c r="F274" s="29" t="s">
        <v>271</v>
      </c>
      <c r="G274" s="30">
        <v>281000</v>
      </c>
      <c r="H274" s="30">
        <v>266000</v>
      </c>
      <c r="I274" s="30">
        <v>301000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s="20" customFormat="1" ht="48">
      <c r="A275" s="24">
        <v>209</v>
      </c>
      <c r="B275" s="25" t="s">
        <v>194</v>
      </c>
      <c r="C275" s="28" t="s">
        <v>494</v>
      </c>
      <c r="D275" s="29" t="s">
        <v>188</v>
      </c>
      <c r="E275" s="29" t="s">
        <v>427</v>
      </c>
      <c r="F275" s="29"/>
      <c r="G275" s="30">
        <f aca="true" t="shared" si="53" ref="G275:I276">G276</f>
        <v>9435602</v>
      </c>
      <c r="H275" s="30">
        <f t="shared" si="53"/>
        <v>9435602</v>
      </c>
      <c r="I275" s="30">
        <f t="shared" si="53"/>
        <v>9435602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11" customFormat="1" ht="24">
      <c r="A276" s="24">
        <v>210</v>
      </c>
      <c r="B276" s="25" t="s">
        <v>194</v>
      </c>
      <c r="C276" s="23" t="s">
        <v>268</v>
      </c>
      <c r="D276" s="29" t="s">
        <v>188</v>
      </c>
      <c r="E276" s="29" t="s">
        <v>427</v>
      </c>
      <c r="F276" s="29" t="s">
        <v>269</v>
      </c>
      <c r="G276" s="30">
        <f t="shared" si="53"/>
        <v>9435602</v>
      </c>
      <c r="H276" s="30">
        <f t="shared" si="53"/>
        <v>9435602</v>
      </c>
      <c r="I276" s="30">
        <f t="shared" si="53"/>
        <v>9435602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11" customFormat="1" ht="12.75">
      <c r="A277" s="24">
        <v>211</v>
      </c>
      <c r="B277" s="25" t="s">
        <v>194</v>
      </c>
      <c r="C277" s="23" t="s">
        <v>270</v>
      </c>
      <c r="D277" s="29" t="s">
        <v>188</v>
      </c>
      <c r="E277" s="29" t="s">
        <v>427</v>
      </c>
      <c r="F277" s="29" t="s">
        <v>271</v>
      </c>
      <c r="G277" s="30">
        <f>9435602</f>
        <v>9435602</v>
      </c>
      <c r="H277" s="30">
        <f>9435602</f>
        <v>9435602</v>
      </c>
      <c r="I277" s="30">
        <f>9435602</f>
        <v>9435602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11" customFormat="1" ht="72" hidden="1">
      <c r="A278" s="24">
        <v>278</v>
      </c>
      <c r="B278" s="25" t="s">
        <v>194</v>
      </c>
      <c r="C278" s="76" t="s">
        <v>334</v>
      </c>
      <c r="D278" s="29" t="s">
        <v>188</v>
      </c>
      <c r="E278" s="29" t="s">
        <v>333</v>
      </c>
      <c r="F278" s="29"/>
      <c r="G278" s="30">
        <f aca="true" t="shared" si="54" ref="G278:I279">G279</f>
        <v>0</v>
      </c>
      <c r="H278" s="30">
        <f t="shared" si="54"/>
        <v>0</v>
      </c>
      <c r="I278" s="30">
        <f t="shared" si="54"/>
        <v>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s="11" customFormat="1" ht="24" hidden="1">
      <c r="A279" s="24">
        <v>279</v>
      </c>
      <c r="B279" s="25" t="s">
        <v>194</v>
      </c>
      <c r="C279" s="23" t="s">
        <v>268</v>
      </c>
      <c r="D279" s="29" t="s">
        <v>188</v>
      </c>
      <c r="E279" s="29" t="s">
        <v>333</v>
      </c>
      <c r="F279" s="29" t="s">
        <v>269</v>
      </c>
      <c r="G279" s="30">
        <f t="shared" si="54"/>
        <v>0</v>
      </c>
      <c r="H279" s="30">
        <f t="shared" si="54"/>
        <v>0</v>
      </c>
      <c r="I279" s="30">
        <f t="shared" si="54"/>
        <v>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s="11" customFormat="1" ht="12.75" hidden="1">
      <c r="A280" s="24">
        <v>280</v>
      </c>
      <c r="B280" s="25" t="s">
        <v>194</v>
      </c>
      <c r="C280" s="23" t="s">
        <v>270</v>
      </c>
      <c r="D280" s="29" t="s">
        <v>188</v>
      </c>
      <c r="E280" s="29" t="s">
        <v>333</v>
      </c>
      <c r="F280" s="29" t="s">
        <v>271</v>
      </c>
      <c r="G280" s="30">
        <v>0</v>
      </c>
      <c r="H280" s="30">
        <v>0</v>
      </c>
      <c r="I280" s="30">
        <v>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s="11" customFormat="1" ht="24" hidden="1">
      <c r="A281" s="24">
        <v>281</v>
      </c>
      <c r="B281" s="25" t="s">
        <v>194</v>
      </c>
      <c r="C281" s="77" t="s">
        <v>337</v>
      </c>
      <c r="D281" s="29" t="s">
        <v>188</v>
      </c>
      <c r="E281" s="29" t="s">
        <v>12</v>
      </c>
      <c r="F281" s="29"/>
      <c r="G281" s="30">
        <f>G282+G285</f>
        <v>0</v>
      </c>
      <c r="H281" s="30">
        <f>H282+H285</f>
        <v>0</v>
      </c>
      <c r="I281" s="30">
        <f>I282+I285</f>
        <v>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11" customFormat="1" ht="48" hidden="1">
      <c r="A282" s="24">
        <v>282</v>
      </c>
      <c r="B282" s="25" t="s">
        <v>194</v>
      </c>
      <c r="C282" s="77" t="s">
        <v>338</v>
      </c>
      <c r="D282" s="29" t="s">
        <v>188</v>
      </c>
      <c r="E282" s="29" t="s">
        <v>335</v>
      </c>
      <c r="F282" s="29"/>
      <c r="G282" s="30">
        <f aca="true" t="shared" si="55" ref="G282:I283">G283</f>
        <v>0</v>
      </c>
      <c r="H282" s="30">
        <f t="shared" si="55"/>
        <v>0</v>
      </c>
      <c r="I282" s="30">
        <f t="shared" si="55"/>
        <v>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11" customFormat="1" ht="24" hidden="1">
      <c r="A283" s="24">
        <v>283</v>
      </c>
      <c r="B283" s="25" t="s">
        <v>194</v>
      </c>
      <c r="C283" s="23" t="s">
        <v>268</v>
      </c>
      <c r="D283" s="29" t="s">
        <v>188</v>
      </c>
      <c r="E283" s="29" t="s">
        <v>335</v>
      </c>
      <c r="F283" s="29" t="s">
        <v>269</v>
      </c>
      <c r="G283" s="30">
        <f t="shared" si="55"/>
        <v>0</v>
      </c>
      <c r="H283" s="30">
        <f t="shared" si="55"/>
        <v>0</v>
      </c>
      <c r="I283" s="30">
        <f t="shared" si="55"/>
        <v>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11" customFormat="1" ht="12.75" hidden="1">
      <c r="A284" s="24">
        <v>284</v>
      </c>
      <c r="B284" s="25" t="s">
        <v>194</v>
      </c>
      <c r="C284" s="23" t="s">
        <v>270</v>
      </c>
      <c r="D284" s="29" t="s">
        <v>188</v>
      </c>
      <c r="E284" s="29" t="s">
        <v>335</v>
      </c>
      <c r="F284" s="29" t="s">
        <v>271</v>
      </c>
      <c r="G284" s="84">
        <v>0</v>
      </c>
      <c r="H284" s="30">
        <v>0</v>
      </c>
      <c r="I284" s="30">
        <v>0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11" customFormat="1" ht="72" hidden="1">
      <c r="A285" s="24">
        <v>285</v>
      </c>
      <c r="B285" s="25" t="s">
        <v>194</v>
      </c>
      <c r="C285" s="76" t="s">
        <v>339</v>
      </c>
      <c r="D285" s="29" t="s">
        <v>188</v>
      </c>
      <c r="E285" s="29" t="s">
        <v>336</v>
      </c>
      <c r="F285" s="29"/>
      <c r="G285" s="30">
        <f aca="true" t="shared" si="56" ref="G285:I286">G286</f>
        <v>0</v>
      </c>
      <c r="H285" s="30">
        <f t="shared" si="56"/>
        <v>0</v>
      </c>
      <c r="I285" s="30">
        <f t="shared" si="56"/>
        <v>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11" customFormat="1" ht="24" hidden="1">
      <c r="A286" s="24">
        <v>286</v>
      </c>
      <c r="B286" s="25" t="s">
        <v>194</v>
      </c>
      <c r="C286" s="23" t="s">
        <v>268</v>
      </c>
      <c r="D286" s="29" t="s">
        <v>188</v>
      </c>
      <c r="E286" s="29" t="s">
        <v>336</v>
      </c>
      <c r="F286" s="29" t="s">
        <v>269</v>
      </c>
      <c r="G286" s="30">
        <f t="shared" si="56"/>
        <v>0</v>
      </c>
      <c r="H286" s="30">
        <f t="shared" si="56"/>
        <v>0</v>
      </c>
      <c r="I286" s="30">
        <f t="shared" si="56"/>
        <v>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11" customFormat="1" ht="12.75" hidden="1">
      <c r="A287" s="24">
        <v>287</v>
      </c>
      <c r="B287" s="25" t="s">
        <v>194</v>
      </c>
      <c r="C287" s="23" t="s">
        <v>270</v>
      </c>
      <c r="D287" s="29" t="s">
        <v>188</v>
      </c>
      <c r="E287" s="29" t="s">
        <v>336</v>
      </c>
      <c r="F287" s="29" t="s">
        <v>271</v>
      </c>
      <c r="G287" s="84">
        <v>0</v>
      </c>
      <c r="H287" s="30">
        <v>0</v>
      </c>
      <c r="I287" s="30">
        <v>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11" customFormat="1" ht="12.75" hidden="1">
      <c r="A288" s="24">
        <v>288</v>
      </c>
      <c r="B288" s="25" t="s">
        <v>194</v>
      </c>
      <c r="C288" s="77" t="s">
        <v>344</v>
      </c>
      <c r="D288" s="29" t="s">
        <v>340</v>
      </c>
      <c r="E288" s="29"/>
      <c r="F288" s="29"/>
      <c r="G288" s="30">
        <f>G289</f>
        <v>0</v>
      </c>
      <c r="H288" s="30">
        <f aca="true" t="shared" si="57" ref="H288:I292">H289</f>
        <v>0</v>
      </c>
      <c r="I288" s="30">
        <f t="shared" si="57"/>
        <v>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s="11" customFormat="1" ht="24" hidden="1">
      <c r="A289" s="24">
        <v>289</v>
      </c>
      <c r="B289" s="25" t="s">
        <v>194</v>
      </c>
      <c r="C289" s="77" t="s">
        <v>342</v>
      </c>
      <c r="D289" s="29" t="s">
        <v>340</v>
      </c>
      <c r="E289" s="29" t="s">
        <v>124</v>
      </c>
      <c r="F289" s="29"/>
      <c r="G289" s="30">
        <f>G290</f>
        <v>0</v>
      </c>
      <c r="H289" s="30">
        <f t="shared" si="57"/>
        <v>0</v>
      </c>
      <c r="I289" s="30">
        <f t="shared" si="57"/>
        <v>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s="11" customFormat="1" ht="12.75" hidden="1">
      <c r="A290" s="24">
        <v>290</v>
      </c>
      <c r="B290" s="25" t="s">
        <v>194</v>
      </c>
      <c r="C290" s="77" t="s">
        <v>273</v>
      </c>
      <c r="D290" s="29" t="s">
        <v>340</v>
      </c>
      <c r="E290" s="29" t="s">
        <v>16</v>
      </c>
      <c r="F290" s="29"/>
      <c r="G290" s="30">
        <f>G291</f>
        <v>0</v>
      </c>
      <c r="H290" s="30">
        <f t="shared" si="57"/>
        <v>0</v>
      </c>
      <c r="I290" s="30">
        <f t="shared" si="57"/>
        <v>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s="11" customFormat="1" ht="72" hidden="1">
      <c r="A291" s="24">
        <v>291</v>
      </c>
      <c r="B291" s="25" t="s">
        <v>194</v>
      </c>
      <c r="C291" s="76" t="s">
        <v>343</v>
      </c>
      <c r="D291" s="29" t="s">
        <v>340</v>
      </c>
      <c r="E291" s="29" t="s">
        <v>341</v>
      </c>
      <c r="F291" s="29"/>
      <c r="G291" s="30">
        <f>G292</f>
        <v>0</v>
      </c>
      <c r="H291" s="30">
        <f t="shared" si="57"/>
        <v>0</v>
      </c>
      <c r="I291" s="30">
        <f t="shared" si="57"/>
        <v>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s="11" customFormat="1" ht="12.75" hidden="1">
      <c r="A292" s="24">
        <v>292</v>
      </c>
      <c r="B292" s="25" t="s">
        <v>194</v>
      </c>
      <c r="C292" s="23" t="s">
        <v>183</v>
      </c>
      <c r="D292" s="29" t="s">
        <v>340</v>
      </c>
      <c r="E292" s="29" t="s">
        <v>341</v>
      </c>
      <c r="F292" s="29" t="s">
        <v>200</v>
      </c>
      <c r="G292" s="30">
        <f>G293</f>
        <v>0</v>
      </c>
      <c r="H292" s="30">
        <f t="shared" si="57"/>
        <v>0</v>
      </c>
      <c r="I292" s="30">
        <f t="shared" si="57"/>
        <v>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s="11" customFormat="1" ht="12.75" hidden="1">
      <c r="A293" s="24">
        <v>293</v>
      </c>
      <c r="B293" s="25" t="s">
        <v>194</v>
      </c>
      <c r="C293" s="23" t="s">
        <v>144</v>
      </c>
      <c r="D293" s="29" t="s">
        <v>340</v>
      </c>
      <c r="E293" s="29" t="s">
        <v>341</v>
      </c>
      <c r="F293" s="29" t="s">
        <v>143</v>
      </c>
      <c r="G293" s="84">
        <v>0</v>
      </c>
      <c r="H293" s="30">
        <v>0</v>
      </c>
      <c r="I293" s="30">
        <v>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9" ht="14.25" customHeight="1">
      <c r="A294" s="24">
        <v>212</v>
      </c>
      <c r="B294" s="25" t="s">
        <v>194</v>
      </c>
      <c r="C294" s="23" t="s">
        <v>297</v>
      </c>
      <c r="D294" s="29" t="s">
        <v>147</v>
      </c>
      <c r="E294" s="29"/>
      <c r="F294" s="29"/>
      <c r="G294" s="30">
        <f aca="true" t="shared" si="58" ref="G294:I296">G295</f>
        <v>100000</v>
      </c>
      <c r="H294" s="30">
        <f t="shared" si="58"/>
        <v>100000</v>
      </c>
      <c r="I294" s="30">
        <f t="shared" si="58"/>
        <v>100000</v>
      </c>
    </row>
    <row r="295" spans="1:9" ht="14.25" customHeight="1">
      <c r="A295" s="24">
        <v>213</v>
      </c>
      <c r="B295" s="25" t="s">
        <v>194</v>
      </c>
      <c r="C295" s="23" t="s">
        <v>86</v>
      </c>
      <c r="D295" s="29" t="s">
        <v>148</v>
      </c>
      <c r="E295" s="29"/>
      <c r="F295" s="29"/>
      <c r="G295" s="30">
        <f t="shared" si="58"/>
        <v>100000</v>
      </c>
      <c r="H295" s="30">
        <f t="shared" si="58"/>
        <v>100000</v>
      </c>
      <c r="I295" s="30">
        <f t="shared" si="58"/>
        <v>100000</v>
      </c>
    </row>
    <row r="296" spans="1:255" s="14" customFormat="1" ht="38.25" customHeight="1">
      <c r="A296" s="24">
        <v>214</v>
      </c>
      <c r="B296" s="25" t="s">
        <v>194</v>
      </c>
      <c r="C296" s="28" t="s">
        <v>493</v>
      </c>
      <c r="D296" s="29" t="s">
        <v>148</v>
      </c>
      <c r="E296" s="29" t="s">
        <v>374</v>
      </c>
      <c r="F296" s="29"/>
      <c r="G296" s="30">
        <f t="shared" si="58"/>
        <v>100000</v>
      </c>
      <c r="H296" s="30">
        <f t="shared" si="58"/>
        <v>100000</v>
      </c>
      <c r="I296" s="30">
        <f t="shared" si="58"/>
        <v>100000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s="14" customFormat="1" ht="15" customHeight="1">
      <c r="A297" s="24">
        <v>215</v>
      </c>
      <c r="B297" s="25" t="s">
        <v>194</v>
      </c>
      <c r="C297" s="28" t="s">
        <v>121</v>
      </c>
      <c r="D297" s="29" t="s">
        <v>148</v>
      </c>
      <c r="E297" s="29" t="s">
        <v>375</v>
      </c>
      <c r="F297" s="29"/>
      <c r="G297" s="30">
        <f>G298+G301</f>
        <v>100000</v>
      </c>
      <c r="H297" s="30">
        <f>H298+H301</f>
        <v>100000</v>
      </c>
      <c r="I297" s="30">
        <f>I298+I301</f>
        <v>100000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s="14" customFormat="1" ht="71.25" customHeight="1">
      <c r="A298" s="24">
        <v>216</v>
      </c>
      <c r="B298" s="25" t="s">
        <v>194</v>
      </c>
      <c r="C298" s="23" t="s">
        <v>492</v>
      </c>
      <c r="D298" s="29" t="s">
        <v>148</v>
      </c>
      <c r="E298" s="29" t="s">
        <v>428</v>
      </c>
      <c r="F298" s="29"/>
      <c r="G298" s="30">
        <f aca="true" t="shared" si="59" ref="G298:I299">G299</f>
        <v>100000</v>
      </c>
      <c r="H298" s="30">
        <f t="shared" si="59"/>
        <v>100000</v>
      </c>
      <c r="I298" s="30">
        <f t="shared" si="59"/>
        <v>100000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s="14" customFormat="1" ht="24" customHeight="1">
      <c r="A299" s="24">
        <v>217</v>
      </c>
      <c r="B299" s="25" t="s">
        <v>194</v>
      </c>
      <c r="C299" s="23" t="s">
        <v>183</v>
      </c>
      <c r="D299" s="29" t="s">
        <v>148</v>
      </c>
      <c r="E299" s="29" t="s">
        <v>428</v>
      </c>
      <c r="F299" s="29" t="s">
        <v>200</v>
      </c>
      <c r="G299" s="30">
        <f t="shared" si="59"/>
        <v>100000</v>
      </c>
      <c r="H299" s="30">
        <f t="shared" si="59"/>
        <v>100000</v>
      </c>
      <c r="I299" s="30">
        <f t="shared" si="59"/>
        <v>100000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s="14" customFormat="1" ht="18.75" customHeight="1">
      <c r="A300" s="24">
        <v>218</v>
      </c>
      <c r="B300" s="25" t="s">
        <v>194</v>
      </c>
      <c r="C300" s="23" t="s">
        <v>144</v>
      </c>
      <c r="D300" s="29" t="s">
        <v>148</v>
      </c>
      <c r="E300" s="29" t="s">
        <v>428</v>
      </c>
      <c r="F300" s="29" t="s">
        <v>143</v>
      </c>
      <c r="G300" s="30">
        <v>100000</v>
      </c>
      <c r="H300" s="30">
        <v>100000</v>
      </c>
      <c r="I300" s="30">
        <v>100000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s="14" customFormat="1" ht="64.5" customHeight="1" hidden="1">
      <c r="A301" s="24">
        <v>301</v>
      </c>
      <c r="B301" s="25" t="s">
        <v>194</v>
      </c>
      <c r="C301" s="23" t="s">
        <v>525</v>
      </c>
      <c r="D301" s="29" t="s">
        <v>148</v>
      </c>
      <c r="E301" s="29" t="s">
        <v>87</v>
      </c>
      <c r="F301" s="29"/>
      <c r="G301" s="30">
        <f>G303</f>
        <v>0</v>
      </c>
      <c r="H301" s="30">
        <f>H303</f>
        <v>0</v>
      </c>
      <c r="I301" s="30">
        <f>I303</f>
        <v>0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s="14" customFormat="1" ht="18" customHeight="1" hidden="1">
      <c r="A302" s="24">
        <v>302</v>
      </c>
      <c r="B302" s="25" t="s">
        <v>194</v>
      </c>
      <c r="C302" s="23" t="s">
        <v>183</v>
      </c>
      <c r="D302" s="29" t="s">
        <v>148</v>
      </c>
      <c r="E302" s="29" t="s">
        <v>87</v>
      </c>
      <c r="F302" s="29" t="s">
        <v>200</v>
      </c>
      <c r="G302" s="30">
        <f>G303</f>
        <v>0</v>
      </c>
      <c r="H302" s="30">
        <f>H303</f>
        <v>0</v>
      </c>
      <c r="I302" s="30">
        <f>I303</f>
        <v>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s="14" customFormat="1" ht="15" customHeight="1" hidden="1">
      <c r="A303" s="24">
        <v>303</v>
      </c>
      <c r="B303" s="25" t="s">
        <v>194</v>
      </c>
      <c r="C303" s="23" t="s">
        <v>144</v>
      </c>
      <c r="D303" s="29" t="s">
        <v>148</v>
      </c>
      <c r="E303" s="29" t="s">
        <v>87</v>
      </c>
      <c r="F303" s="29" t="s">
        <v>143</v>
      </c>
      <c r="G303" s="30">
        <v>0</v>
      </c>
      <c r="H303" s="30">
        <v>0</v>
      </c>
      <c r="I303" s="30">
        <v>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9" ht="12.75">
      <c r="A304" s="24">
        <v>219</v>
      </c>
      <c r="B304" s="25" t="s">
        <v>194</v>
      </c>
      <c r="C304" s="28" t="s">
        <v>172</v>
      </c>
      <c r="D304" s="29" t="s">
        <v>182</v>
      </c>
      <c r="E304" s="29"/>
      <c r="F304" s="29"/>
      <c r="G304" s="30">
        <f>G305+G311+G317</f>
        <v>6429785</v>
      </c>
      <c r="H304" s="30">
        <f>H305+H311+H317</f>
        <v>6399785</v>
      </c>
      <c r="I304" s="30">
        <f>I305+I311+I317</f>
        <v>6399785</v>
      </c>
    </row>
    <row r="305" spans="1:9" ht="12.75">
      <c r="A305" s="24">
        <v>220</v>
      </c>
      <c r="B305" s="25" t="s">
        <v>194</v>
      </c>
      <c r="C305" s="28" t="s">
        <v>189</v>
      </c>
      <c r="D305" s="29">
        <v>1001</v>
      </c>
      <c r="E305" s="29"/>
      <c r="F305" s="29"/>
      <c r="G305" s="30">
        <f aca="true" t="shared" si="60" ref="G305:I306">G306</f>
        <v>440685</v>
      </c>
      <c r="H305" s="30">
        <f t="shared" si="60"/>
        <v>440685</v>
      </c>
      <c r="I305" s="30">
        <f t="shared" si="60"/>
        <v>440685</v>
      </c>
    </row>
    <row r="306" spans="1:255" s="7" customFormat="1" ht="24">
      <c r="A306" s="24">
        <v>221</v>
      </c>
      <c r="B306" s="25" t="s">
        <v>194</v>
      </c>
      <c r="C306" s="23" t="s">
        <v>110</v>
      </c>
      <c r="D306" s="29" t="s">
        <v>211</v>
      </c>
      <c r="E306" s="29" t="s">
        <v>360</v>
      </c>
      <c r="F306" s="29"/>
      <c r="G306" s="30">
        <f>G307</f>
        <v>440685</v>
      </c>
      <c r="H306" s="30">
        <f t="shared" si="60"/>
        <v>440685</v>
      </c>
      <c r="I306" s="30">
        <f t="shared" si="60"/>
        <v>440685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s="7" customFormat="1" ht="12.75">
      <c r="A307" s="24">
        <v>222</v>
      </c>
      <c r="B307" s="25" t="s">
        <v>194</v>
      </c>
      <c r="C307" s="28" t="s">
        <v>111</v>
      </c>
      <c r="D307" s="29" t="s">
        <v>211</v>
      </c>
      <c r="E307" s="29" t="s">
        <v>361</v>
      </c>
      <c r="F307" s="29"/>
      <c r="G307" s="30">
        <f>G308</f>
        <v>440685</v>
      </c>
      <c r="H307" s="30">
        <f aca="true" t="shared" si="61" ref="H307:I309">H308</f>
        <v>440685</v>
      </c>
      <c r="I307" s="30">
        <f t="shared" si="61"/>
        <v>440685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s="7" customFormat="1" ht="36">
      <c r="A308" s="24">
        <v>223</v>
      </c>
      <c r="B308" s="25" t="s">
        <v>194</v>
      </c>
      <c r="C308" s="38" t="s">
        <v>10</v>
      </c>
      <c r="D308" s="29" t="s">
        <v>211</v>
      </c>
      <c r="E308" s="29" t="s">
        <v>429</v>
      </c>
      <c r="F308" s="29"/>
      <c r="G308" s="30">
        <f>G309</f>
        <v>440685</v>
      </c>
      <c r="H308" s="30">
        <f t="shared" si="61"/>
        <v>440685</v>
      </c>
      <c r="I308" s="30">
        <f t="shared" si="61"/>
        <v>440685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s="7" customFormat="1" ht="12.75">
      <c r="A309" s="24">
        <v>224</v>
      </c>
      <c r="B309" s="25" t="s">
        <v>194</v>
      </c>
      <c r="C309" s="28" t="s">
        <v>36</v>
      </c>
      <c r="D309" s="29" t="s">
        <v>211</v>
      </c>
      <c r="E309" s="29" t="s">
        <v>429</v>
      </c>
      <c r="F309" s="29" t="s">
        <v>274</v>
      </c>
      <c r="G309" s="30">
        <f>G310</f>
        <v>440685</v>
      </c>
      <c r="H309" s="30">
        <f t="shared" si="61"/>
        <v>440685</v>
      </c>
      <c r="I309" s="30">
        <f t="shared" si="61"/>
        <v>440685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s="7" customFormat="1" ht="24">
      <c r="A310" s="24">
        <v>225</v>
      </c>
      <c r="B310" s="25" t="s">
        <v>194</v>
      </c>
      <c r="C310" s="38" t="s">
        <v>485</v>
      </c>
      <c r="D310" s="29" t="s">
        <v>211</v>
      </c>
      <c r="E310" s="29" t="s">
        <v>429</v>
      </c>
      <c r="F310" s="29" t="s">
        <v>136</v>
      </c>
      <c r="G310" s="30">
        <v>440685</v>
      </c>
      <c r="H310" s="30">
        <v>440685</v>
      </c>
      <c r="I310" s="30">
        <v>440685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9" ht="12.75">
      <c r="A311" s="24">
        <v>226</v>
      </c>
      <c r="B311" s="25" t="s">
        <v>194</v>
      </c>
      <c r="C311" s="28" t="s">
        <v>202</v>
      </c>
      <c r="D311" s="29" t="s">
        <v>193</v>
      </c>
      <c r="E311" s="29"/>
      <c r="F311" s="29"/>
      <c r="G311" s="30">
        <f aca="true" t="shared" si="62" ref="G311:I315">G312</f>
        <v>380000</v>
      </c>
      <c r="H311" s="30">
        <f t="shared" si="62"/>
        <v>350000</v>
      </c>
      <c r="I311" s="30">
        <f t="shared" si="62"/>
        <v>350000</v>
      </c>
    </row>
    <row r="312" spans="1:9" ht="36">
      <c r="A312" s="24">
        <v>227</v>
      </c>
      <c r="B312" s="25" t="s">
        <v>194</v>
      </c>
      <c r="C312" s="38" t="s">
        <v>60</v>
      </c>
      <c r="D312" s="29" t="s">
        <v>193</v>
      </c>
      <c r="E312" s="29" t="s">
        <v>431</v>
      </c>
      <c r="F312" s="29"/>
      <c r="G312" s="30">
        <f t="shared" si="62"/>
        <v>380000</v>
      </c>
      <c r="H312" s="30">
        <f t="shared" si="62"/>
        <v>350000</v>
      </c>
      <c r="I312" s="30">
        <f t="shared" si="62"/>
        <v>350000</v>
      </c>
    </row>
    <row r="313" spans="1:255" s="18" customFormat="1" ht="24">
      <c r="A313" s="24">
        <v>228</v>
      </c>
      <c r="B313" s="25" t="s">
        <v>194</v>
      </c>
      <c r="C313" s="28" t="s">
        <v>491</v>
      </c>
      <c r="D313" s="29" t="s">
        <v>193</v>
      </c>
      <c r="E313" s="29" t="s">
        <v>430</v>
      </c>
      <c r="F313" s="29"/>
      <c r="G313" s="30">
        <f>G314</f>
        <v>380000</v>
      </c>
      <c r="H313" s="30">
        <f t="shared" si="62"/>
        <v>350000</v>
      </c>
      <c r="I313" s="30">
        <f t="shared" si="62"/>
        <v>350000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s="20" customFormat="1" ht="72">
      <c r="A314" s="24">
        <v>229</v>
      </c>
      <c r="B314" s="25" t="s">
        <v>194</v>
      </c>
      <c r="C314" s="28" t="s">
        <v>61</v>
      </c>
      <c r="D314" s="29" t="s">
        <v>193</v>
      </c>
      <c r="E314" s="29" t="s">
        <v>432</v>
      </c>
      <c r="F314" s="29"/>
      <c r="G314" s="30">
        <f t="shared" si="62"/>
        <v>380000</v>
      </c>
      <c r="H314" s="30">
        <f t="shared" si="62"/>
        <v>350000</v>
      </c>
      <c r="I314" s="30">
        <f t="shared" si="62"/>
        <v>350000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s="18" customFormat="1" ht="12.75">
      <c r="A315" s="24">
        <v>230</v>
      </c>
      <c r="B315" s="25" t="s">
        <v>194</v>
      </c>
      <c r="C315" s="28" t="s">
        <v>36</v>
      </c>
      <c r="D315" s="29" t="s">
        <v>193</v>
      </c>
      <c r="E315" s="29" t="s">
        <v>432</v>
      </c>
      <c r="F315" s="29" t="s">
        <v>274</v>
      </c>
      <c r="G315" s="30">
        <f>G316</f>
        <v>380000</v>
      </c>
      <c r="H315" s="30">
        <f t="shared" si="62"/>
        <v>350000</v>
      </c>
      <c r="I315" s="30">
        <f t="shared" si="62"/>
        <v>350000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s="18" customFormat="1" ht="24">
      <c r="A316" s="24">
        <v>231</v>
      </c>
      <c r="B316" s="25" t="s">
        <v>194</v>
      </c>
      <c r="C316" s="28" t="s">
        <v>137</v>
      </c>
      <c r="D316" s="29" t="s">
        <v>193</v>
      </c>
      <c r="E316" s="29" t="s">
        <v>432</v>
      </c>
      <c r="F316" s="29" t="s">
        <v>136</v>
      </c>
      <c r="G316" s="30">
        <v>380000</v>
      </c>
      <c r="H316" s="30">
        <v>350000</v>
      </c>
      <c r="I316" s="30">
        <v>350000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9" ht="12.75">
      <c r="A317" s="24">
        <v>232</v>
      </c>
      <c r="B317" s="25" t="s">
        <v>194</v>
      </c>
      <c r="C317" s="39" t="s">
        <v>18</v>
      </c>
      <c r="D317" s="29" t="s">
        <v>266</v>
      </c>
      <c r="E317" s="29"/>
      <c r="F317" s="29"/>
      <c r="G317" s="35">
        <f>G320+G323</f>
        <v>5609100</v>
      </c>
      <c r="H317" s="35">
        <f>H320+H323</f>
        <v>5609100</v>
      </c>
      <c r="I317" s="35">
        <f>I320+I323</f>
        <v>5609100</v>
      </c>
    </row>
    <row r="318" spans="1:255" s="17" customFormat="1" ht="24">
      <c r="A318" s="24">
        <v>233</v>
      </c>
      <c r="B318" s="25" t="s">
        <v>194</v>
      </c>
      <c r="C318" s="28" t="s">
        <v>490</v>
      </c>
      <c r="D318" s="29" t="s">
        <v>266</v>
      </c>
      <c r="E318" s="29" t="s">
        <v>414</v>
      </c>
      <c r="F318" s="29"/>
      <c r="G318" s="35">
        <f>G319</f>
        <v>5609100</v>
      </c>
      <c r="H318" s="35">
        <f>H319</f>
        <v>5609100</v>
      </c>
      <c r="I318" s="35">
        <f>I319</f>
        <v>5609100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s="17" customFormat="1" ht="24">
      <c r="A319" s="24">
        <v>234</v>
      </c>
      <c r="B319" s="25" t="s">
        <v>194</v>
      </c>
      <c r="C319" s="28" t="s">
        <v>58</v>
      </c>
      <c r="D319" s="29" t="s">
        <v>266</v>
      </c>
      <c r="E319" s="29" t="s">
        <v>419</v>
      </c>
      <c r="F319" s="29"/>
      <c r="G319" s="35">
        <f>G320+G324</f>
        <v>5609100</v>
      </c>
      <c r="H319" s="35">
        <f>H320+H324</f>
        <v>5609100</v>
      </c>
      <c r="I319" s="35">
        <f>I320+I324</f>
        <v>5609100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s="7" customFormat="1" ht="84">
      <c r="A320" s="24">
        <v>235</v>
      </c>
      <c r="B320" s="25" t="s">
        <v>194</v>
      </c>
      <c r="C320" s="67" t="s">
        <v>63</v>
      </c>
      <c r="D320" s="29" t="s">
        <v>266</v>
      </c>
      <c r="E320" s="29" t="s">
        <v>433</v>
      </c>
      <c r="F320" s="29"/>
      <c r="G320" s="35">
        <f aca="true" t="shared" si="63" ref="G320:I321">G321</f>
        <v>1597100</v>
      </c>
      <c r="H320" s="35">
        <f t="shared" si="63"/>
        <v>1577400</v>
      </c>
      <c r="I320" s="35">
        <f t="shared" si="63"/>
        <v>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s="17" customFormat="1" ht="36">
      <c r="A321" s="24">
        <v>236</v>
      </c>
      <c r="B321" s="25" t="s">
        <v>194</v>
      </c>
      <c r="C321" s="28" t="s">
        <v>225</v>
      </c>
      <c r="D321" s="29" t="s">
        <v>266</v>
      </c>
      <c r="E321" s="29" t="s">
        <v>433</v>
      </c>
      <c r="F321" s="29" t="s">
        <v>511</v>
      </c>
      <c r="G321" s="35">
        <f t="shared" si="63"/>
        <v>1597100</v>
      </c>
      <c r="H321" s="35">
        <f t="shared" si="63"/>
        <v>1577400</v>
      </c>
      <c r="I321" s="35">
        <f t="shared" si="63"/>
        <v>0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s="17" customFormat="1" ht="12.75">
      <c r="A322" s="24">
        <v>237</v>
      </c>
      <c r="B322" s="25" t="s">
        <v>194</v>
      </c>
      <c r="C322" s="28" t="s">
        <v>486</v>
      </c>
      <c r="D322" s="29" t="s">
        <v>266</v>
      </c>
      <c r="E322" s="29" t="s">
        <v>433</v>
      </c>
      <c r="F322" s="29" t="s">
        <v>510</v>
      </c>
      <c r="G322" s="35">
        <f>1597100</f>
        <v>1597100</v>
      </c>
      <c r="H322" s="35">
        <f>1577400</f>
        <v>1577400</v>
      </c>
      <c r="I322" s="35">
        <v>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s="7" customFormat="1" ht="84">
      <c r="A323" s="24">
        <v>238</v>
      </c>
      <c r="B323" s="25" t="s">
        <v>194</v>
      </c>
      <c r="C323" s="85" t="s">
        <v>62</v>
      </c>
      <c r="D323" s="29" t="s">
        <v>266</v>
      </c>
      <c r="E323" s="29" t="s">
        <v>434</v>
      </c>
      <c r="F323" s="29"/>
      <c r="G323" s="35">
        <f aca="true" t="shared" si="64" ref="G323:I324">G324</f>
        <v>4012000</v>
      </c>
      <c r="H323" s="35">
        <f t="shared" si="64"/>
        <v>4031700</v>
      </c>
      <c r="I323" s="35">
        <f t="shared" si="64"/>
        <v>5609100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s="17" customFormat="1" ht="36">
      <c r="A324" s="24">
        <v>239</v>
      </c>
      <c r="B324" s="25" t="s">
        <v>194</v>
      </c>
      <c r="C324" s="28" t="s">
        <v>225</v>
      </c>
      <c r="D324" s="29" t="s">
        <v>266</v>
      </c>
      <c r="E324" s="29" t="s">
        <v>434</v>
      </c>
      <c r="F324" s="29" t="s">
        <v>511</v>
      </c>
      <c r="G324" s="35">
        <f t="shared" si="64"/>
        <v>4012000</v>
      </c>
      <c r="H324" s="35">
        <f t="shared" si="64"/>
        <v>4031700</v>
      </c>
      <c r="I324" s="35">
        <f t="shared" si="64"/>
        <v>5609100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17" customFormat="1" ht="12.75">
      <c r="A325" s="24">
        <v>240</v>
      </c>
      <c r="B325" s="25" t="s">
        <v>194</v>
      </c>
      <c r="C325" s="38" t="s">
        <v>131</v>
      </c>
      <c r="D325" s="29" t="s">
        <v>266</v>
      </c>
      <c r="E325" s="29" t="s">
        <v>434</v>
      </c>
      <c r="F325" s="29" t="s">
        <v>510</v>
      </c>
      <c r="G325" s="35">
        <f>4012000</f>
        <v>4012000</v>
      </c>
      <c r="H325" s="35">
        <f>4031700</f>
        <v>4031700</v>
      </c>
      <c r="I325" s="35">
        <v>5609100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9" ht="12.75">
      <c r="A326" s="24">
        <v>241</v>
      </c>
      <c r="B326" s="25" t="s">
        <v>194</v>
      </c>
      <c r="C326" s="28" t="s">
        <v>29</v>
      </c>
      <c r="D326" s="29" t="s">
        <v>26</v>
      </c>
      <c r="E326" s="29"/>
      <c r="F326" s="29"/>
      <c r="G326" s="35">
        <f aca="true" t="shared" si="65" ref="G326:I327">G327</f>
        <v>400000</v>
      </c>
      <c r="H326" s="35">
        <f t="shared" si="65"/>
        <v>400000</v>
      </c>
      <c r="I326" s="35">
        <f t="shared" si="65"/>
        <v>400000</v>
      </c>
    </row>
    <row r="327" spans="1:9" ht="12.75">
      <c r="A327" s="24">
        <v>242</v>
      </c>
      <c r="B327" s="25" t="s">
        <v>194</v>
      </c>
      <c r="C327" s="28" t="s">
        <v>92</v>
      </c>
      <c r="D327" s="29" t="s">
        <v>91</v>
      </c>
      <c r="E327" s="29"/>
      <c r="F327" s="29"/>
      <c r="G327" s="35">
        <f t="shared" si="65"/>
        <v>400000</v>
      </c>
      <c r="H327" s="35">
        <f t="shared" si="65"/>
        <v>400000</v>
      </c>
      <c r="I327" s="35">
        <f t="shared" si="65"/>
        <v>400000</v>
      </c>
    </row>
    <row r="328" spans="1:255" s="19" customFormat="1" ht="24">
      <c r="A328" s="24">
        <v>243</v>
      </c>
      <c r="B328" s="25" t="s">
        <v>194</v>
      </c>
      <c r="C328" s="28" t="s">
        <v>353</v>
      </c>
      <c r="D328" s="29" t="s">
        <v>91</v>
      </c>
      <c r="E328" s="29" t="s">
        <v>435</v>
      </c>
      <c r="F328" s="29"/>
      <c r="G328" s="35">
        <f>G330</f>
        <v>400000</v>
      </c>
      <c r="H328" s="35">
        <f>H330</f>
        <v>400000</v>
      </c>
      <c r="I328" s="35">
        <f>I330</f>
        <v>400000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s="19" customFormat="1" ht="12.75">
      <c r="A329" s="24">
        <v>245</v>
      </c>
      <c r="B329" s="25" t="s">
        <v>194</v>
      </c>
      <c r="C329" s="28" t="s">
        <v>121</v>
      </c>
      <c r="D329" s="29" t="s">
        <v>91</v>
      </c>
      <c r="E329" s="29" t="s">
        <v>436</v>
      </c>
      <c r="F329" s="29"/>
      <c r="G329" s="35">
        <f aca="true" t="shared" si="66" ref="G329:I331">G330</f>
        <v>400000</v>
      </c>
      <c r="H329" s="35">
        <f t="shared" si="66"/>
        <v>400000</v>
      </c>
      <c r="I329" s="35">
        <f t="shared" si="66"/>
        <v>400000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s="19" customFormat="1" ht="75.75" customHeight="1">
      <c r="A330" s="24">
        <v>246</v>
      </c>
      <c r="B330" s="25" t="s">
        <v>194</v>
      </c>
      <c r="C330" s="28" t="s">
        <v>354</v>
      </c>
      <c r="D330" s="29" t="s">
        <v>91</v>
      </c>
      <c r="E330" s="29" t="s">
        <v>437</v>
      </c>
      <c r="F330" s="29"/>
      <c r="G330" s="35">
        <f t="shared" si="66"/>
        <v>400000</v>
      </c>
      <c r="H330" s="35">
        <f t="shared" si="66"/>
        <v>400000</v>
      </c>
      <c r="I330" s="35">
        <f t="shared" si="66"/>
        <v>400000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s="19" customFormat="1" ht="24">
      <c r="A331" s="24">
        <v>247</v>
      </c>
      <c r="B331" s="25" t="s">
        <v>194</v>
      </c>
      <c r="C331" s="23" t="s">
        <v>226</v>
      </c>
      <c r="D331" s="29" t="s">
        <v>91</v>
      </c>
      <c r="E331" s="29" t="s">
        <v>437</v>
      </c>
      <c r="F331" s="29" t="s">
        <v>155</v>
      </c>
      <c r="G331" s="35">
        <f t="shared" si="66"/>
        <v>400000</v>
      </c>
      <c r="H331" s="35">
        <f t="shared" si="66"/>
        <v>400000</v>
      </c>
      <c r="I331" s="35">
        <f t="shared" si="66"/>
        <v>400000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19" customFormat="1" ht="24">
      <c r="A332" s="24">
        <v>248</v>
      </c>
      <c r="B332" s="40" t="s">
        <v>194</v>
      </c>
      <c r="C332" s="23" t="s">
        <v>152</v>
      </c>
      <c r="D332" s="29" t="s">
        <v>91</v>
      </c>
      <c r="E332" s="29" t="s">
        <v>437</v>
      </c>
      <c r="F332" s="29" t="s">
        <v>156</v>
      </c>
      <c r="G332" s="35">
        <f>640500-240500</f>
        <v>400000</v>
      </c>
      <c r="H332" s="35">
        <f>640500-240500</f>
        <v>400000</v>
      </c>
      <c r="I332" s="35">
        <f>640500-240500</f>
        <v>400000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9" ht="12.75">
      <c r="A333" s="24">
        <v>249</v>
      </c>
      <c r="B333" s="25" t="s">
        <v>25</v>
      </c>
      <c r="C333" s="41" t="s">
        <v>90</v>
      </c>
      <c r="D333" s="29"/>
      <c r="E333" s="29"/>
      <c r="F333" s="29"/>
      <c r="G333" s="42">
        <f>G334+G460+G479</f>
        <v>264711697</v>
      </c>
      <c r="H333" s="42">
        <f>H334+H460+H479</f>
        <v>263930869</v>
      </c>
      <c r="I333" s="42">
        <f>I334+I460+I479</f>
        <v>263930869</v>
      </c>
    </row>
    <row r="334" spans="1:9" ht="12.75">
      <c r="A334" s="24">
        <v>250</v>
      </c>
      <c r="B334" s="25" t="s">
        <v>25</v>
      </c>
      <c r="C334" s="28" t="s">
        <v>171</v>
      </c>
      <c r="D334" s="29" t="s">
        <v>181</v>
      </c>
      <c r="E334" s="29"/>
      <c r="F334" s="29"/>
      <c r="G334" s="30">
        <f>G335+G373+G402+G427</f>
        <v>249611297</v>
      </c>
      <c r="H334" s="30">
        <f>H335+H373+H402+H427</f>
        <v>248830469</v>
      </c>
      <c r="I334" s="30">
        <f>I335+I373+I402+I427</f>
        <v>248830469</v>
      </c>
    </row>
    <row r="335" spans="1:9" ht="12.75">
      <c r="A335" s="24">
        <v>251</v>
      </c>
      <c r="B335" s="25" t="s">
        <v>25</v>
      </c>
      <c r="C335" s="37" t="s">
        <v>20</v>
      </c>
      <c r="D335" s="29" t="s">
        <v>205</v>
      </c>
      <c r="E335" s="29"/>
      <c r="F335" s="29"/>
      <c r="G335" s="30">
        <f aca="true" t="shared" si="67" ref="G335:I336">G336</f>
        <v>56334666</v>
      </c>
      <c r="H335" s="30">
        <f t="shared" si="67"/>
        <v>56334666</v>
      </c>
      <c r="I335" s="30">
        <f t="shared" si="67"/>
        <v>56334666</v>
      </c>
    </row>
    <row r="336" spans="1:255" s="17" customFormat="1" ht="24">
      <c r="A336" s="24">
        <v>252</v>
      </c>
      <c r="B336" s="25" t="s">
        <v>25</v>
      </c>
      <c r="C336" s="28" t="s">
        <v>309</v>
      </c>
      <c r="D336" s="29" t="s">
        <v>205</v>
      </c>
      <c r="E336" s="29" t="s">
        <v>414</v>
      </c>
      <c r="F336" s="29"/>
      <c r="G336" s="43">
        <f t="shared" si="67"/>
        <v>56334666</v>
      </c>
      <c r="H336" s="43">
        <f t="shared" si="67"/>
        <v>56334666</v>
      </c>
      <c r="I336" s="43">
        <f t="shared" si="67"/>
        <v>56334666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17" customFormat="1" ht="33.75" customHeight="1">
      <c r="A337" s="24">
        <v>253</v>
      </c>
      <c r="B337" s="25" t="s">
        <v>25</v>
      </c>
      <c r="C337" s="37" t="s">
        <v>352</v>
      </c>
      <c r="D337" s="29" t="s">
        <v>205</v>
      </c>
      <c r="E337" s="29" t="s">
        <v>438</v>
      </c>
      <c r="F337" s="29"/>
      <c r="G337" s="43">
        <f>G338+G345+G361+G348+G356+G368+G353</f>
        <v>56334666</v>
      </c>
      <c r="H337" s="43">
        <f>H338+H345+H361+H348+H356+H368+H353</f>
        <v>56334666</v>
      </c>
      <c r="I337" s="43">
        <f>I338+I345+I361+I348+I356+I368+I353</f>
        <v>56334666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7" customFormat="1" ht="60">
      <c r="A338" s="24">
        <v>264</v>
      </c>
      <c r="B338" s="25" t="s">
        <v>25</v>
      </c>
      <c r="C338" s="28" t="s">
        <v>315</v>
      </c>
      <c r="D338" s="29" t="s">
        <v>205</v>
      </c>
      <c r="E338" s="29" t="s">
        <v>439</v>
      </c>
      <c r="F338" s="29"/>
      <c r="G338" s="30">
        <f>G339+G341+G343</f>
        <v>17938066</v>
      </c>
      <c r="H338" s="30">
        <f>H339+H341+H343</f>
        <v>17938066</v>
      </c>
      <c r="I338" s="30">
        <f>I339+I341+I343</f>
        <v>17938066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17" customFormat="1" ht="44.25" customHeight="1" hidden="1">
      <c r="A339" s="24">
        <v>349</v>
      </c>
      <c r="B339" s="25" t="s">
        <v>25</v>
      </c>
      <c r="C339" s="28" t="s">
        <v>294</v>
      </c>
      <c r="D339" s="29" t="s">
        <v>205</v>
      </c>
      <c r="E339" s="29" t="s">
        <v>84</v>
      </c>
      <c r="F339" s="29" t="s">
        <v>153</v>
      </c>
      <c r="G339" s="30">
        <f>G340</f>
        <v>0</v>
      </c>
      <c r="H339" s="30">
        <f>H340</f>
        <v>0</v>
      </c>
      <c r="I339" s="30">
        <f>I340</f>
        <v>0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s="17" customFormat="1" ht="12.75" hidden="1">
      <c r="A340" s="24">
        <v>350</v>
      </c>
      <c r="B340" s="25" t="s">
        <v>25</v>
      </c>
      <c r="C340" s="23" t="s">
        <v>123</v>
      </c>
      <c r="D340" s="29" t="s">
        <v>205</v>
      </c>
      <c r="E340" s="29" t="s">
        <v>84</v>
      </c>
      <c r="F340" s="29" t="s">
        <v>122</v>
      </c>
      <c r="G340" s="30">
        <v>0</v>
      </c>
      <c r="H340" s="30">
        <v>0</v>
      </c>
      <c r="I340" s="30">
        <v>0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s="17" customFormat="1" ht="24" hidden="1">
      <c r="A341" s="24">
        <v>351</v>
      </c>
      <c r="B341" s="25" t="s">
        <v>25</v>
      </c>
      <c r="C341" s="23" t="s">
        <v>151</v>
      </c>
      <c r="D341" s="29" t="s">
        <v>205</v>
      </c>
      <c r="E341" s="29" t="s">
        <v>84</v>
      </c>
      <c r="F341" s="29" t="s">
        <v>155</v>
      </c>
      <c r="G341" s="30">
        <f>G342</f>
        <v>0</v>
      </c>
      <c r="H341" s="30">
        <f>H342</f>
        <v>0</v>
      </c>
      <c r="I341" s="30">
        <f>I342</f>
        <v>0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s="17" customFormat="1" ht="24" hidden="1">
      <c r="A342" s="24">
        <v>352</v>
      </c>
      <c r="B342" s="25" t="s">
        <v>25</v>
      </c>
      <c r="C342" s="23" t="s">
        <v>152</v>
      </c>
      <c r="D342" s="29" t="s">
        <v>205</v>
      </c>
      <c r="E342" s="29" t="s">
        <v>84</v>
      </c>
      <c r="F342" s="29" t="s">
        <v>156</v>
      </c>
      <c r="G342" s="30">
        <v>0</v>
      </c>
      <c r="H342" s="30">
        <v>0</v>
      </c>
      <c r="I342" s="30">
        <v>0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s="17" customFormat="1" ht="24">
      <c r="A343" s="24">
        <v>265</v>
      </c>
      <c r="B343" s="25" t="s">
        <v>25</v>
      </c>
      <c r="C343" s="23" t="s">
        <v>268</v>
      </c>
      <c r="D343" s="29" t="s">
        <v>205</v>
      </c>
      <c r="E343" s="29" t="s">
        <v>439</v>
      </c>
      <c r="F343" s="29" t="s">
        <v>269</v>
      </c>
      <c r="G343" s="30">
        <f>G344</f>
        <v>17938066</v>
      </c>
      <c r="H343" s="30">
        <f>H344</f>
        <v>17938066</v>
      </c>
      <c r="I343" s="30">
        <f>I344</f>
        <v>17938066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s="17" customFormat="1" ht="12.75">
      <c r="A344" s="24">
        <v>266</v>
      </c>
      <c r="B344" s="25" t="s">
        <v>25</v>
      </c>
      <c r="C344" s="23" t="s">
        <v>270</v>
      </c>
      <c r="D344" s="29" t="s">
        <v>205</v>
      </c>
      <c r="E344" s="29" t="s">
        <v>439</v>
      </c>
      <c r="F344" s="29" t="s">
        <v>271</v>
      </c>
      <c r="G344" s="30">
        <f>16653603+1194463+90000</f>
        <v>17938066</v>
      </c>
      <c r="H344" s="30">
        <f>16653603+1194463+90000</f>
        <v>17938066</v>
      </c>
      <c r="I344" s="30">
        <f>16653603+1194463+90000</f>
        <v>17938066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s="7" customFormat="1" ht="51.75" customHeight="1" hidden="1">
      <c r="A345" s="24">
        <v>355</v>
      </c>
      <c r="B345" s="25" t="s">
        <v>25</v>
      </c>
      <c r="C345" s="23" t="s">
        <v>308</v>
      </c>
      <c r="D345" s="29" t="s">
        <v>205</v>
      </c>
      <c r="E345" s="29" t="s">
        <v>139</v>
      </c>
      <c r="F345" s="29"/>
      <c r="G345" s="30">
        <f aca="true" t="shared" si="68" ref="G345:I346">G346</f>
        <v>0</v>
      </c>
      <c r="H345" s="30">
        <f t="shared" si="68"/>
        <v>0</v>
      </c>
      <c r="I345" s="30">
        <f t="shared" si="68"/>
        <v>0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s="17" customFormat="1" ht="24" hidden="1">
      <c r="A346" s="24">
        <v>356</v>
      </c>
      <c r="B346" s="25" t="s">
        <v>25</v>
      </c>
      <c r="C346" s="23" t="s">
        <v>151</v>
      </c>
      <c r="D346" s="29" t="s">
        <v>205</v>
      </c>
      <c r="E346" s="29" t="s">
        <v>139</v>
      </c>
      <c r="F346" s="29" t="s">
        <v>155</v>
      </c>
      <c r="G346" s="30">
        <f t="shared" si="68"/>
        <v>0</v>
      </c>
      <c r="H346" s="30">
        <f t="shared" si="68"/>
        <v>0</v>
      </c>
      <c r="I346" s="30">
        <f t="shared" si="68"/>
        <v>0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s="17" customFormat="1" ht="24" hidden="1">
      <c r="A347" s="24">
        <v>357</v>
      </c>
      <c r="B347" s="25" t="s">
        <v>25</v>
      </c>
      <c r="C347" s="23" t="s">
        <v>152</v>
      </c>
      <c r="D347" s="29" t="s">
        <v>205</v>
      </c>
      <c r="E347" s="29" t="s">
        <v>139</v>
      </c>
      <c r="F347" s="29" t="s">
        <v>156</v>
      </c>
      <c r="G347" s="30">
        <v>0</v>
      </c>
      <c r="H347" s="30">
        <v>0</v>
      </c>
      <c r="I347" s="30">
        <v>0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s="17" customFormat="1" ht="84" hidden="1">
      <c r="A348" s="24">
        <v>358</v>
      </c>
      <c r="B348" s="25" t="s">
        <v>25</v>
      </c>
      <c r="C348" s="76" t="s">
        <v>347</v>
      </c>
      <c r="D348" s="29" t="s">
        <v>205</v>
      </c>
      <c r="E348" s="29" t="s">
        <v>345</v>
      </c>
      <c r="F348" s="29"/>
      <c r="G348" s="30">
        <f>G349+G351</f>
        <v>0</v>
      </c>
      <c r="H348" s="30">
        <f>H349+H351</f>
        <v>0</v>
      </c>
      <c r="I348" s="30">
        <f>I349+I351</f>
        <v>0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s="17" customFormat="1" ht="48" hidden="1">
      <c r="A349" s="24">
        <v>359</v>
      </c>
      <c r="B349" s="25" t="s">
        <v>25</v>
      </c>
      <c r="C349" s="28" t="s">
        <v>294</v>
      </c>
      <c r="D349" s="29" t="s">
        <v>205</v>
      </c>
      <c r="E349" s="29" t="s">
        <v>345</v>
      </c>
      <c r="F349" s="29" t="s">
        <v>153</v>
      </c>
      <c r="G349" s="30">
        <f>G350</f>
        <v>0</v>
      </c>
      <c r="H349" s="30">
        <f>H350</f>
        <v>0</v>
      </c>
      <c r="I349" s="30">
        <f>I350</f>
        <v>0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s="17" customFormat="1" ht="12.75" hidden="1">
      <c r="A350" s="24">
        <v>360</v>
      </c>
      <c r="B350" s="25" t="s">
        <v>25</v>
      </c>
      <c r="C350" s="23" t="s">
        <v>123</v>
      </c>
      <c r="D350" s="29" t="s">
        <v>205</v>
      </c>
      <c r="E350" s="29" t="s">
        <v>345</v>
      </c>
      <c r="F350" s="29" t="s">
        <v>122</v>
      </c>
      <c r="G350" s="30">
        <v>0</v>
      </c>
      <c r="H350" s="30">
        <v>0</v>
      </c>
      <c r="I350" s="30">
        <v>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s="17" customFormat="1" ht="24" hidden="1">
      <c r="A351" s="24">
        <v>361</v>
      </c>
      <c r="B351" s="25" t="s">
        <v>25</v>
      </c>
      <c r="C351" s="23" t="s">
        <v>268</v>
      </c>
      <c r="D351" s="29" t="s">
        <v>205</v>
      </c>
      <c r="E351" s="29" t="s">
        <v>345</v>
      </c>
      <c r="F351" s="29" t="s">
        <v>269</v>
      </c>
      <c r="G351" s="30">
        <f>G352</f>
        <v>0</v>
      </c>
      <c r="H351" s="30">
        <f>H352</f>
        <v>0</v>
      </c>
      <c r="I351" s="30">
        <f>I352</f>
        <v>0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s="17" customFormat="1" ht="12.75" hidden="1">
      <c r="A352" s="24">
        <v>362</v>
      </c>
      <c r="B352" s="25" t="s">
        <v>25</v>
      </c>
      <c r="C352" s="23" t="s">
        <v>270</v>
      </c>
      <c r="D352" s="29" t="s">
        <v>205</v>
      </c>
      <c r="E352" s="29" t="s">
        <v>345</v>
      </c>
      <c r="F352" s="29" t="s">
        <v>271</v>
      </c>
      <c r="G352" s="30">
        <v>0</v>
      </c>
      <c r="H352" s="30">
        <v>0</v>
      </c>
      <c r="I352" s="30">
        <v>0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s="17" customFormat="1" ht="60" hidden="1">
      <c r="A353" s="24">
        <v>363</v>
      </c>
      <c r="B353" s="25" t="s">
        <v>25</v>
      </c>
      <c r="C353" s="77" t="s">
        <v>214</v>
      </c>
      <c r="D353" s="29" t="s">
        <v>205</v>
      </c>
      <c r="E353" s="29" t="s">
        <v>213</v>
      </c>
      <c r="F353" s="29"/>
      <c r="G353" s="30">
        <f aca="true" t="shared" si="69" ref="G353:I354">G354</f>
        <v>0</v>
      </c>
      <c r="H353" s="30">
        <f t="shared" si="69"/>
        <v>0</v>
      </c>
      <c r="I353" s="30">
        <f t="shared" si="69"/>
        <v>0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s="17" customFormat="1" ht="24" hidden="1">
      <c r="A354" s="24">
        <v>364</v>
      </c>
      <c r="B354" s="25" t="s">
        <v>25</v>
      </c>
      <c r="C354" s="23" t="s">
        <v>268</v>
      </c>
      <c r="D354" s="29" t="s">
        <v>205</v>
      </c>
      <c r="E354" s="29" t="s">
        <v>213</v>
      </c>
      <c r="F354" s="29" t="s">
        <v>269</v>
      </c>
      <c r="G354" s="30">
        <f t="shared" si="69"/>
        <v>0</v>
      </c>
      <c r="H354" s="30">
        <f t="shared" si="69"/>
        <v>0</v>
      </c>
      <c r="I354" s="30">
        <f t="shared" si="69"/>
        <v>0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s="17" customFormat="1" ht="12.75" hidden="1">
      <c r="A355" s="24">
        <v>365</v>
      </c>
      <c r="B355" s="25" t="s">
        <v>25</v>
      </c>
      <c r="C355" s="23" t="s">
        <v>270</v>
      </c>
      <c r="D355" s="29" t="s">
        <v>205</v>
      </c>
      <c r="E355" s="29" t="s">
        <v>213</v>
      </c>
      <c r="F355" s="29" t="s">
        <v>271</v>
      </c>
      <c r="G355" s="30">
        <v>0</v>
      </c>
      <c r="H355" s="30">
        <v>0</v>
      </c>
      <c r="I355" s="30">
        <v>0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s="17" customFormat="1" ht="72" hidden="1">
      <c r="A356" s="24">
        <v>366</v>
      </c>
      <c r="B356" s="25" t="s">
        <v>25</v>
      </c>
      <c r="C356" s="76" t="s">
        <v>349</v>
      </c>
      <c r="D356" s="29" t="s">
        <v>205</v>
      </c>
      <c r="E356" s="29" t="s">
        <v>348</v>
      </c>
      <c r="F356" s="29"/>
      <c r="G356" s="30">
        <f>G357+G359</f>
        <v>0</v>
      </c>
      <c r="H356" s="30">
        <f>H357+H359</f>
        <v>0</v>
      </c>
      <c r="I356" s="30">
        <f>I357+I359</f>
        <v>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s="17" customFormat="1" ht="48" hidden="1">
      <c r="A357" s="24">
        <v>367</v>
      </c>
      <c r="B357" s="25" t="s">
        <v>25</v>
      </c>
      <c r="C357" s="28" t="s">
        <v>294</v>
      </c>
      <c r="D357" s="29" t="s">
        <v>205</v>
      </c>
      <c r="E357" s="29" t="s">
        <v>348</v>
      </c>
      <c r="F357" s="29" t="s">
        <v>153</v>
      </c>
      <c r="G357" s="30">
        <f>G358</f>
        <v>0</v>
      </c>
      <c r="H357" s="30">
        <f>H358</f>
        <v>0</v>
      </c>
      <c r="I357" s="30">
        <f>I358</f>
        <v>0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s="17" customFormat="1" ht="12.75" hidden="1">
      <c r="A358" s="24">
        <v>368</v>
      </c>
      <c r="B358" s="25" t="s">
        <v>25</v>
      </c>
      <c r="C358" s="23" t="s">
        <v>123</v>
      </c>
      <c r="D358" s="29" t="s">
        <v>205</v>
      </c>
      <c r="E358" s="29" t="s">
        <v>348</v>
      </c>
      <c r="F358" s="29" t="s">
        <v>122</v>
      </c>
      <c r="G358" s="30">
        <v>0</v>
      </c>
      <c r="H358" s="30">
        <v>0</v>
      </c>
      <c r="I358" s="30">
        <v>0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s="17" customFormat="1" ht="24" hidden="1">
      <c r="A359" s="24">
        <v>369</v>
      </c>
      <c r="B359" s="25" t="s">
        <v>25</v>
      </c>
      <c r="C359" s="23" t="s">
        <v>268</v>
      </c>
      <c r="D359" s="29" t="s">
        <v>205</v>
      </c>
      <c r="E359" s="29" t="s">
        <v>348</v>
      </c>
      <c r="F359" s="29" t="s">
        <v>269</v>
      </c>
      <c r="G359" s="30">
        <f>G360</f>
        <v>0</v>
      </c>
      <c r="H359" s="30">
        <f>H360</f>
        <v>0</v>
      </c>
      <c r="I359" s="30">
        <f>I360</f>
        <v>0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s="17" customFormat="1" ht="12.75" hidden="1">
      <c r="A360" s="24">
        <v>370</v>
      </c>
      <c r="B360" s="25" t="s">
        <v>25</v>
      </c>
      <c r="C360" s="23" t="s">
        <v>270</v>
      </c>
      <c r="D360" s="29" t="s">
        <v>205</v>
      </c>
      <c r="E360" s="29" t="s">
        <v>348</v>
      </c>
      <c r="F360" s="29" t="s">
        <v>271</v>
      </c>
      <c r="G360" s="30">
        <v>0</v>
      </c>
      <c r="H360" s="30">
        <v>0</v>
      </c>
      <c r="I360" s="30">
        <v>0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s="7" customFormat="1" ht="146.25" customHeight="1">
      <c r="A361" s="24">
        <v>267</v>
      </c>
      <c r="B361" s="25" t="s">
        <v>25</v>
      </c>
      <c r="C361" s="37" t="s">
        <v>81</v>
      </c>
      <c r="D361" s="29" t="s">
        <v>205</v>
      </c>
      <c r="E361" s="29" t="s">
        <v>440</v>
      </c>
      <c r="F361" s="29"/>
      <c r="G361" s="30">
        <f>G362+G364+G366</f>
        <v>38396600</v>
      </c>
      <c r="H361" s="30">
        <f>H362+H364+H366</f>
        <v>38396600</v>
      </c>
      <c r="I361" s="30">
        <f>I362+I364+I366</f>
        <v>38396600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s="17" customFormat="1" ht="48" hidden="1">
      <c r="A362" s="24">
        <v>372</v>
      </c>
      <c r="B362" s="25" t="s">
        <v>25</v>
      </c>
      <c r="C362" s="28" t="s">
        <v>294</v>
      </c>
      <c r="D362" s="29" t="s">
        <v>205</v>
      </c>
      <c r="E362" s="29" t="s">
        <v>85</v>
      </c>
      <c r="F362" s="29" t="s">
        <v>153</v>
      </c>
      <c r="G362" s="30">
        <f>G363</f>
        <v>0</v>
      </c>
      <c r="H362" s="30">
        <f>H363</f>
        <v>0</v>
      </c>
      <c r="I362" s="30">
        <f>I363</f>
        <v>0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s="17" customFormat="1" ht="12.75" hidden="1">
      <c r="A363" s="24">
        <v>373</v>
      </c>
      <c r="B363" s="25" t="s">
        <v>25</v>
      </c>
      <c r="C363" s="23" t="s">
        <v>123</v>
      </c>
      <c r="D363" s="29" t="s">
        <v>205</v>
      </c>
      <c r="E363" s="29" t="s">
        <v>85</v>
      </c>
      <c r="F363" s="29" t="s">
        <v>122</v>
      </c>
      <c r="G363" s="30">
        <v>0</v>
      </c>
      <c r="H363" s="30">
        <v>0</v>
      </c>
      <c r="I363" s="30">
        <v>0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s="17" customFormat="1" ht="24" hidden="1">
      <c r="A364" s="24">
        <v>374</v>
      </c>
      <c r="B364" s="25" t="s">
        <v>25</v>
      </c>
      <c r="C364" s="23" t="s">
        <v>151</v>
      </c>
      <c r="D364" s="29" t="s">
        <v>205</v>
      </c>
      <c r="E364" s="29" t="s">
        <v>85</v>
      </c>
      <c r="F364" s="29" t="s">
        <v>155</v>
      </c>
      <c r="G364" s="30">
        <f>G365</f>
        <v>0</v>
      </c>
      <c r="H364" s="30">
        <f>H365</f>
        <v>0</v>
      </c>
      <c r="I364" s="30">
        <f>I365</f>
        <v>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17" customFormat="1" ht="24" hidden="1">
      <c r="A365" s="24">
        <v>375</v>
      </c>
      <c r="B365" s="25" t="s">
        <v>25</v>
      </c>
      <c r="C365" s="23" t="s">
        <v>152</v>
      </c>
      <c r="D365" s="29" t="s">
        <v>205</v>
      </c>
      <c r="E365" s="29" t="s">
        <v>85</v>
      </c>
      <c r="F365" s="29" t="s">
        <v>156</v>
      </c>
      <c r="G365" s="30">
        <v>0</v>
      </c>
      <c r="H365" s="30">
        <v>0</v>
      </c>
      <c r="I365" s="30">
        <v>0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17" customFormat="1" ht="24">
      <c r="A366" s="24">
        <v>268</v>
      </c>
      <c r="B366" s="25" t="s">
        <v>25</v>
      </c>
      <c r="C366" s="23" t="s">
        <v>268</v>
      </c>
      <c r="D366" s="29" t="s">
        <v>205</v>
      </c>
      <c r="E366" s="29" t="s">
        <v>440</v>
      </c>
      <c r="F366" s="29" t="s">
        <v>269</v>
      </c>
      <c r="G366" s="30">
        <f>G367</f>
        <v>38396600</v>
      </c>
      <c r="H366" s="30">
        <f>H367</f>
        <v>38396600</v>
      </c>
      <c r="I366" s="30">
        <f>I367</f>
        <v>38396600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17" customFormat="1" ht="12.75">
      <c r="A367" s="24">
        <v>269</v>
      </c>
      <c r="B367" s="25" t="s">
        <v>25</v>
      </c>
      <c r="C367" s="23" t="s">
        <v>270</v>
      </c>
      <c r="D367" s="29" t="s">
        <v>205</v>
      </c>
      <c r="E367" s="29" t="s">
        <v>440</v>
      </c>
      <c r="F367" s="29" t="s">
        <v>271</v>
      </c>
      <c r="G367" s="30">
        <f>13396700+24999900</f>
        <v>38396600</v>
      </c>
      <c r="H367" s="30">
        <f>13396700+24999900</f>
        <v>38396600</v>
      </c>
      <c r="I367" s="30">
        <f>13396700+24999900</f>
        <v>38396600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s="17" customFormat="1" ht="72" hidden="1">
      <c r="A368" s="24">
        <v>378</v>
      </c>
      <c r="B368" s="25" t="s">
        <v>25</v>
      </c>
      <c r="C368" s="76" t="s">
        <v>351</v>
      </c>
      <c r="D368" s="29" t="s">
        <v>205</v>
      </c>
      <c r="E368" s="29" t="s">
        <v>350</v>
      </c>
      <c r="F368" s="29"/>
      <c r="G368" s="30">
        <f>G369+G371</f>
        <v>0</v>
      </c>
      <c r="H368" s="30">
        <f>H369+H371</f>
        <v>0</v>
      </c>
      <c r="I368" s="30">
        <f>I369+I371</f>
        <v>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s="17" customFormat="1" ht="48" hidden="1">
      <c r="A369" s="24">
        <v>379</v>
      </c>
      <c r="B369" s="25" t="s">
        <v>25</v>
      </c>
      <c r="C369" s="28" t="s">
        <v>294</v>
      </c>
      <c r="D369" s="29" t="s">
        <v>205</v>
      </c>
      <c r="E369" s="29" t="s">
        <v>350</v>
      </c>
      <c r="F369" s="29" t="s">
        <v>153</v>
      </c>
      <c r="G369" s="30">
        <f>G370</f>
        <v>0</v>
      </c>
      <c r="H369" s="30">
        <f>H370</f>
        <v>0</v>
      </c>
      <c r="I369" s="30">
        <f>I370</f>
        <v>0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s="17" customFormat="1" ht="12.75" hidden="1">
      <c r="A370" s="24">
        <v>380</v>
      </c>
      <c r="B370" s="25" t="s">
        <v>25</v>
      </c>
      <c r="C370" s="23" t="s">
        <v>123</v>
      </c>
      <c r="D370" s="29" t="s">
        <v>205</v>
      </c>
      <c r="E370" s="29" t="s">
        <v>350</v>
      </c>
      <c r="F370" s="29" t="s">
        <v>122</v>
      </c>
      <c r="G370" s="30">
        <v>0</v>
      </c>
      <c r="H370" s="30">
        <v>0</v>
      </c>
      <c r="I370" s="30">
        <v>0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s="17" customFormat="1" ht="24" hidden="1">
      <c r="A371" s="24">
        <v>381</v>
      </c>
      <c r="B371" s="25" t="s">
        <v>25</v>
      </c>
      <c r="C371" s="23" t="s">
        <v>268</v>
      </c>
      <c r="D371" s="29" t="s">
        <v>205</v>
      </c>
      <c r="E371" s="29" t="s">
        <v>350</v>
      </c>
      <c r="F371" s="29" t="s">
        <v>269</v>
      </c>
      <c r="G371" s="30">
        <f>G372</f>
        <v>0</v>
      </c>
      <c r="H371" s="30">
        <f>H372</f>
        <v>0</v>
      </c>
      <c r="I371" s="30">
        <f>I372</f>
        <v>0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s="17" customFormat="1" ht="12.75" hidden="1">
      <c r="A372" s="24">
        <v>382</v>
      </c>
      <c r="B372" s="25" t="s">
        <v>25</v>
      </c>
      <c r="C372" s="23" t="s">
        <v>270</v>
      </c>
      <c r="D372" s="29" t="s">
        <v>205</v>
      </c>
      <c r="E372" s="29" t="s">
        <v>350</v>
      </c>
      <c r="F372" s="29" t="s">
        <v>271</v>
      </c>
      <c r="G372" s="30">
        <v>0</v>
      </c>
      <c r="H372" s="30">
        <v>0</v>
      </c>
      <c r="I372" s="30">
        <v>0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9" ht="12.75">
      <c r="A373" s="24">
        <v>270</v>
      </c>
      <c r="B373" s="25" t="s">
        <v>25</v>
      </c>
      <c r="C373" s="23" t="s">
        <v>206</v>
      </c>
      <c r="D373" s="29" t="s">
        <v>187</v>
      </c>
      <c r="E373" s="29"/>
      <c r="F373" s="29"/>
      <c r="G373" s="30">
        <f>G374+G394</f>
        <v>176728135</v>
      </c>
      <c r="H373" s="30">
        <f aca="true" t="shared" si="70" ref="G373:I374">H374</f>
        <v>175972135</v>
      </c>
      <c r="I373" s="30">
        <f t="shared" si="70"/>
        <v>175972135</v>
      </c>
    </row>
    <row r="374" spans="1:9" ht="24">
      <c r="A374" s="24">
        <v>271</v>
      </c>
      <c r="B374" s="25" t="s">
        <v>25</v>
      </c>
      <c r="C374" s="28" t="s">
        <v>309</v>
      </c>
      <c r="D374" s="29" t="s">
        <v>187</v>
      </c>
      <c r="E374" s="29" t="s">
        <v>414</v>
      </c>
      <c r="F374" s="29"/>
      <c r="G374" s="30">
        <f t="shared" si="70"/>
        <v>176728135</v>
      </c>
      <c r="H374" s="30">
        <f t="shared" si="70"/>
        <v>175972135</v>
      </c>
      <c r="I374" s="30">
        <f t="shared" si="70"/>
        <v>175972135</v>
      </c>
    </row>
    <row r="375" spans="1:255" s="17" customFormat="1" ht="24">
      <c r="A375" s="24">
        <v>272</v>
      </c>
      <c r="B375" s="25" t="s">
        <v>25</v>
      </c>
      <c r="C375" s="23" t="s">
        <v>314</v>
      </c>
      <c r="D375" s="29" t="s">
        <v>187</v>
      </c>
      <c r="E375" s="29" t="s">
        <v>441</v>
      </c>
      <c r="F375" s="29"/>
      <c r="G375" s="30">
        <f>G376+G379+G382+G391+G385+G388</f>
        <v>176728135</v>
      </c>
      <c r="H375" s="30">
        <f>H376+H379+H382+H391+H385+H388</f>
        <v>175972135</v>
      </c>
      <c r="I375" s="30">
        <f>I376+I379+I382+I391+I385+I388</f>
        <v>175972135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s="7" customFormat="1" ht="48">
      <c r="A376" s="24">
        <v>273</v>
      </c>
      <c r="B376" s="25" t="s">
        <v>25</v>
      </c>
      <c r="C376" s="23" t="s">
        <v>514</v>
      </c>
      <c r="D376" s="29" t="s">
        <v>187</v>
      </c>
      <c r="E376" s="29" t="s">
        <v>442</v>
      </c>
      <c r="F376" s="29"/>
      <c r="G376" s="30">
        <f aca="true" t="shared" si="71" ref="G376:I377">G377</f>
        <v>800000</v>
      </c>
      <c r="H376" s="30">
        <f t="shared" si="71"/>
        <v>500000</v>
      </c>
      <c r="I376" s="30">
        <f t="shared" si="71"/>
        <v>500000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s="17" customFormat="1" ht="24">
      <c r="A377" s="24">
        <v>274</v>
      </c>
      <c r="B377" s="25" t="s">
        <v>25</v>
      </c>
      <c r="C377" s="23" t="s">
        <v>268</v>
      </c>
      <c r="D377" s="29" t="s">
        <v>187</v>
      </c>
      <c r="E377" s="29" t="s">
        <v>442</v>
      </c>
      <c r="F377" s="29" t="s">
        <v>269</v>
      </c>
      <c r="G377" s="30">
        <f t="shared" si="71"/>
        <v>800000</v>
      </c>
      <c r="H377" s="30">
        <f t="shared" si="71"/>
        <v>500000</v>
      </c>
      <c r="I377" s="30">
        <f t="shared" si="71"/>
        <v>500000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s="17" customFormat="1" ht="12.75">
      <c r="A378" s="24">
        <v>275</v>
      </c>
      <c r="B378" s="25" t="s">
        <v>25</v>
      </c>
      <c r="C378" s="23" t="s">
        <v>270</v>
      </c>
      <c r="D378" s="29" t="s">
        <v>187</v>
      </c>
      <c r="E378" s="29" t="s">
        <v>442</v>
      </c>
      <c r="F378" s="29" t="s">
        <v>271</v>
      </c>
      <c r="G378" s="30">
        <v>800000</v>
      </c>
      <c r="H378" s="30">
        <v>500000</v>
      </c>
      <c r="I378" s="30">
        <v>500000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s="7" customFormat="1" ht="70.5" customHeight="1">
      <c r="A379" s="24">
        <v>276</v>
      </c>
      <c r="B379" s="25" t="s">
        <v>25</v>
      </c>
      <c r="C379" s="28" t="s">
        <v>313</v>
      </c>
      <c r="D379" s="29" t="s">
        <v>187</v>
      </c>
      <c r="E379" s="29" t="s">
        <v>443</v>
      </c>
      <c r="F379" s="29"/>
      <c r="G379" s="30">
        <f aca="true" t="shared" si="72" ref="G379:I380">G380</f>
        <v>41858041</v>
      </c>
      <c r="H379" s="30">
        <f t="shared" si="72"/>
        <v>41402041</v>
      </c>
      <c r="I379" s="30">
        <f t="shared" si="72"/>
        <v>41402041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s="17" customFormat="1" ht="24">
      <c r="A380" s="24">
        <v>277</v>
      </c>
      <c r="B380" s="25" t="s">
        <v>25</v>
      </c>
      <c r="C380" s="23" t="s">
        <v>268</v>
      </c>
      <c r="D380" s="29" t="s">
        <v>187</v>
      </c>
      <c r="E380" s="29" t="s">
        <v>443</v>
      </c>
      <c r="F380" s="29" t="s">
        <v>269</v>
      </c>
      <c r="G380" s="30">
        <f t="shared" si="72"/>
        <v>41858041</v>
      </c>
      <c r="H380" s="30">
        <f t="shared" si="72"/>
        <v>41402041</v>
      </c>
      <c r="I380" s="30">
        <f t="shared" si="72"/>
        <v>41402041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s="17" customFormat="1" ht="12.75">
      <c r="A381" s="24">
        <v>278</v>
      </c>
      <c r="B381" s="25" t="s">
        <v>25</v>
      </c>
      <c r="C381" s="23" t="s">
        <v>270</v>
      </c>
      <c r="D381" s="29" t="s">
        <v>187</v>
      </c>
      <c r="E381" s="29" t="s">
        <v>443</v>
      </c>
      <c r="F381" s="29" t="s">
        <v>271</v>
      </c>
      <c r="G381" s="30">
        <f>41402041+456000</f>
        <v>41858041</v>
      </c>
      <c r="H381" s="30">
        <f>41402041</f>
        <v>41402041</v>
      </c>
      <c r="I381" s="30">
        <f>41402041</f>
        <v>41402041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s="7" customFormat="1" ht="60">
      <c r="A382" s="24">
        <v>279</v>
      </c>
      <c r="B382" s="25" t="s">
        <v>25</v>
      </c>
      <c r="C382" s="28" t="s">
        <v>313</v>
      </c>
      <c r="D382" s="29" t="s">
        <v>187</v>
      </c>
      <c r="E382" s="29" t="s">
        <v>444</v>
      </c>
      <c r="F382" s="29"/>
      <c r="G382" s="30">
        <f aca="true" t="shared" si="73" ref="G382:I383">G383</f>
        <v>8911294</v>
      </c>
      <c r="H382" s="30">
        <f t="shared" si="73"/>
        <v>8911294</v>
      </c>
      <c r="I382" s="30">
        <f t="shared" si="73"/>
        <v>8911294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s="17" customFormat="1" ht="24">
      <c r="A383" s="24">
        <v>280</v>
      </c>
      <c r="B383" s="25" t="s">
        <v>25</v>
      </c>
      <c r="C383" s="23" t="s">
        <v>268</v>
      </c>
      <c r="D383" s="29" t="s">
        <v>187</v>
      </c>
      <c r="E383" s="29" t="s">
        <v>444</v>
      </c>
      <c r="F383" s="29" t="s">
        <v>269</v>
      </c>
      <c r="G383" s="30">
        <f t="shared" si="73"/>
        <v>8911294</v>
      </c>
      <c r="H383" s="30">
        <f t="shared" si="73"/>
        <v>8911294</v>
      </c>
      <c r="I383" s="30">
        <f t="shared" si="73"/>
        <v>8911294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s="17" customFormat="1" ht="12.75">
      <c r="A384" s="24">
        <v>281</v>
      </c>
      <c r="B384" s="25" t="s">
        <v>25</v>
      </c>
      <c r="C384" s="23" t="s">
        <v>270</v>
      </c>
      <c r="D384" s="29" t="s">
        <v>187</v>
      </c>
      <c r="E384" s="29" t="s">
        <v>444</v>
      </c>
      <c r="F384" s="29" t="s">
        <v>271</v>
      </c>
      <c r="G384" s="30">
        <v>8911294</v>
      </c>
      <c r="H384" s="30">
        <v>8911294</v>
      </c>
      <c r="I384" s="30">
        <v>8911294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 s="17" customFormat="1" ht="72" hidden="1">
      <c r="A385" s="24">
        <v>395</v>
      </c>
      <c r="B385" s="25" t="s">
        <v>25</v>
      </c>
      <c r="C385" s="76" t="s">
        <v>217</v>
      </c>
      <c r="D385" s="29" t="s">
        <v>187</v>
      </c>
      <c r="E385" s="29" t="s">
        <v>215</v>
      </c>
      <c r="F385" s="29"/>
      <c r="G385" s="30">
        <f aca="true" t="shared" si="74" ref="G385:I386">G386</f>
        <v>0</v>
      </c>
      <c r="H385" s="30">
        <f t="shared" si="74"/>
        <v>0</v>
      </c>
      <c r="I385" s="30">
        <f t="shared" si="74"/>
        <v>0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s="17" customFormat="1" ht="24" hidden="1">
      <c r="A386" s="24">
        <v>396</v>
      </c>
      <c r="B386" s="25" t="s">
        <v>25</v>
      </c>
      <c r="C386" s="23" t="s">
        <v>268</v>
      </c>
      <c r="D386" s="29" t="s">
        <v>187</v>
      </c>
      <c r="E386" s="29" t="s">
        <v>215</v>
      </c>
      <c r="F386" s="29" t="s">
        <v>269</v>
      </c>
      <c r="G386" s="30">
        <f t="shared" si="74"/>
        <v>0</v>
      </c>
      <c r="H386" s="30">
        <f t="shared" si="74"/>
        <v>0</v>
      </c>
      <c r="I386" s="30">
        <f t="shared" si="74"/>
        <v>0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s="17" customFormat="1" ht="12.75" hidden="1">
      <c r="A387" s="24">
        <v>397</v>
      </c>
      <c r="B387" s="25" t="s">
        <v>25</v>
      </c>
      <c r="C387" s="23" t="s">
        <v>270</v>
      </c>
      <c r="D387" s="29" t="s">
        <v>187</v>
      </c>
      <c r="E387" s="29" t="s">
        <v>215</v>
      </c>
      <c r="F387" s="29" t="s">
        <v>271</v>
      </c>
      <c r="G387" s="30">
        <v>0</v>
      </c>
      <c r="H387" s="30">
        <v>0</v>
      </c>
      <c r="I387" s="30">
        <v>0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s="17" customFormat="1" ht="60" hidden="1">
      <c r="A388" s="24">
        <v>398</v>
      </c>
      <c r="B388" s="25" t="s">
        <v>25</v>
      </c>
      <c r="C388" s="76" t="s">
        <v>218</v>
      </c>
      <c r="D388" s="29" t="s">
        <v>187</v>
      </c>
      <c r="E388" s="29" t="s">
        <v>216</v>
      </c>
      <c r="F388" s="29"/>
      <c r="G388" s="30">
        <f aca="true" t="shared" si="75" ref="G388:I389">G389</f>
        <v>0</v>
      </c>
      <c r="H388" s="30">
        <f t="shared" si="75"/>
        <v>0</v>
      </c>
      <c r="I388" s="30">
        <f t="shared" si="75"/>
        <v>0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s="17" customFormat="1" ht="24" hidden="1">
      <c r="A389" s="24">
        <v>399</v>
      </c>
      <c r="B389" s="25" t="s">
        <v>25</v>
      </c>
      <c r="C389" s="23" t="s">
        <v>268</v>
      </c>
      <c r="D389" s="29" t="s">
        <v>187</v>
      </c>
      <c r="E389" s="29" t="s">
        <v>216</v>
      </c>
      <c r="F389" s="29" t="s">
        <v>269</v>
      </c>
      <c r="G389" s="30">
        <f t="shared" si="75"/>
        <v>0</v>
      </c>
      <c r="H389" s="30">
        <f t="shared" si="75"/>
        <v>0</v>
      </c>
      <c r="I389" s="30">
        <f t="shared" si="75"/>
        <v>0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s="17" customFormat="1" ht="12.75" hidden="1">
      <c r="A390" s="24">
        <v>400</v>
      </c>
      <c r="B390" s="25" t="s">
        <v>25</v>
      </c>
      <c r="C390" s="23" t="s">
        <v>270</v>
      </c>
      <c r="D390" s="29" t="s">
        <v>187</v>
      </c>
      <c r="E390" s="29" t="s">
        <v>216</v>
      </c>
      <c r="F390" s="29" t="s">
        <v>271</v>
      </c>
      <c r="G390" s="30">
        <v>0</v>
      </c>
      <c r="H390" s="30">
        <v>0</v>
      </c>
      <c r="I390" s="30">
        <v>0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s="7" customFormat="1" ht="175.5" customHeight="1">
      <c r="A391" s="24">
        <v>282</v>
      </c>
      <c r="B391" s="25" t="s">
        <v>25</v>
      </c>
      <c r="C391" s="28" t="s">
        <v>312</v>
      </c>
      <c r="D391" s="29" t="s">
        <v>187</v>
      </c>
      <c r="E391" s="29" t="s">
        <v>445</v>
      </c>
      <c r="F391" s="29"/>
      <c r="G391" s="30">
        <f aca="true" t="shared" si="76" ref="G391:I392">G392</f>
        <v>125158800</v>
      </c>
      <c r="H391" s="30">
        <f t="shared" si="76"/>
        <v>125158800</v>
      </c>
      <c r="I391" s="30">
        <f t="shared" si="76"/>
        <v>125158800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s="17" customFormat="1" ht="24">
      <c r="A392" s="24">
        <v>283</v>
      </c>
      <c r="B392" s="25" t="s">
        <v>25</v>
      </c>
      <c r="C392" s="23" t="s">
        <v>268</v>
      </c>
      <c r="D392" s="29" t="s">
        <v>187</v>
      </c>
      <c r="E392" s="29" t="s">
        <v>445</v>
      </c>
      <c r="F392" s="29" t="s">
        <v>269</v>
      </c>
      <c r="G392" s="30">
        <f t="shared" si="76"/>
        <v>125158800</v>
      </c>
      <c r="H392" s="30">
        <f t="shared" si="76"/>
        <v>125158800</v>
      </c>
      <c r="I392" s="30">
        <f t="shared" si="76"/>
        <v>125158800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s="17" customFormat="1" ht="12.75">
      <c r="A393" s="24">
        <v>284</v>
      </c>
      <c r="B393" s="25" t="s">
        <v>25</v>
      </c>
      <c r="C393" s="23" t="s">
        <v>270</v>
      </c>
      <c r="D393" s="29" t="s">
        <v>187</v>
      </c>
      <c r="E393" s="29" t="s">
        <v>445</v>
      </c>
      <c r="F393" s="29" t="s">
        <v>271</v>
      </c>
      <c r="G393" s="30">
        <f>16557600+108601200</f>
        <v>125158800</v>
      </c>
      <c r="H393" s="30">
        <f>16557600+108601200</f>
        <v>125158800</v>
      </c>
      <c r="I393" s="30">
        <f>16557600+108601200</f>
        <v>125158800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s="17" customFormat="1" ht="36" hidden="1">
      <c r="A394" s="24">
        <v>404</v>
      </c>
      <c r="B394" s="25" t="s">
        <v>25</v>
      </c>
      <c r="C394" s="77" t="s">
        <v>43</v>
      </c>
      <c r="D394" s="29" t="s">
        <v>187</v>
      </c>
      <c r="E394" s="29" t="s">
        <v>120</v>
      </c>
      <c r="F394" s="29"/>
      <c r="G394" s="30">
        <f>G395</f>
        <v>0</v>
      </c>
      <c r="H394" s="30">
        <f aca="true" t="shared" si="77" ref="H394:I397">H395</f>
        <v>0</v>
      </c>
      <c r="I394" s="30">
        <f t="shared" si="77"/>
        <v>0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s="17" customFormat="1" ht="12.75" hidden="1">
      <c r="A395" s="24">
        <v>405</v>
      </c>
      <c r="B395" s="25" t="s">
        <v>25</v>
      </c>
      <c r="C395" s="77" t="s">
        <v>121</v>
      </c>
      <c r="D395" s="29" t="s">
        <v>187</v>
      </c>
      <c r="E395" s="29" t="s">
        <v>283</v>
      </c>
      <c r="F395" s="29"/>
      <c r="G395" s="30">
        <f>G396+G399</f>
        <v>0</v>
      </c>
      <c r="H395" s="30">
        <f t="shared" si="77"/>
        <v>0</v>
      </c>
      <c r="I395" s="30">
        <f t="shared" si="77"/>
        <v>0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s="17" customFormat="1" ht="84" hidden="1">
      <c r="A396" s="24">
        <v>406</v>
      </c>
      <c r="B396" s="25" t="s">
        <v>25</v>
      </c>
      <c r="C396" s="76" t="s">
        <v>228</v>
      </c>
      <c r="D396" s="29" t="s">
        <v>187</v>
      </c>
      <c r="E396" s="29" t="s">
        <v>219</v>
      </c>
      <c r="F396" s="29"/>
      <c r="G396" s="30">
        <f>G397</f>
        <v>0</v>
      </c>
      <c r="H396" s="30">
        <f t="shared" si="77"/>
        <v>0</v>
      </c>
      <c r="I396" s="30">
        <f t="shared" si="77"/>
        <v>0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s="17" customFormat="1" ht="24" hidden="1">
      <c r="A397" s="24">
        <v>407</v>
      </c>
      <c r="B397" s="25" t="s">
        <v>25</v>
      </c>
      <c r="C397" s="23" t="s">
        <v>268</v>
      </c>
      <c r="D397" s="29" t="s">
        <v>187</v>
      </c>
      <c r="E397" s="29" t="s">
        <v>219</v>
      </c>
      <c r="F397" s="29" t="s">
        <v>269</v>
      </c>
      <c r="G397" s="30">
        <f>G398</f>
        <v>0</v>
      </c>
      <c r="H397" s="30">
        <f t="shared" si="77"/>
        <v>0</v>
      </c>
      <c r="I397" s="30">
        <f t="shared" si="77"/>
        <v>0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s="17" customFormat="1" ht="12.75" hidden="1">
      <c r="A398" s="24">
        <v>408</v>
      </c>
      <c r="B398" s="25" t="s">
        <v>25</v>
      </c>
      <c r="C398" s="23" t="s">
        <v>270</v>
      </c>
      <c r="D398" s="29" t="s">
        <v>187</v>
      </c>
      <c r="E398" s="29" t="s">
        <v>219</v>
      </c>
      <c r="F398" s="29" t="s">
        <v>271</v>
      </c>
      <c r="G398" s="30">
        <v>0</v>
      </c>
      <c r="H398" s="30">
        <v>0</v>
      </c>
      <c r="I398" s="30">
        <v>0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s="17" customFormat="1" ht="60" hidden="1">
      <c r="A399" s="24">
        <v>409</v>
      </c>
      <c r="B399" s="25" t="s">
        <v>25</v>
      </c>
      <c r="C399" s="23" t="s">
        <v>80</v>
      </c>
      <c r="D399" s="29" t="s">
        <v>187</v>
      </c>
      <c r="E399" s="29" t="s">
        <v>528</v>
      </c>
      <c r="F399" s="29"/>
      <c r="G399" s="30">
        <f aca="true" t="shared" si="78" ref="G399:I400">G400</f>
        <v>0</v>
      </c>
      <c r="H399" s="30">
        <f t="shared" si="78"/>
        <v>0</v>
      </c>
      <c r="I399" s="30">
        <f t="shared" si="78"/>
        <v>0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s="17" customFormat="1" ht="24" hidden="1">
      <c r="A400" s="24">
        <v>410</v>
      </c>
      <c r="B400" s="25" t="s">
        <v>25</v>
      </c>
      <c r="C400" s="23" t="s">
        <v>268</v>
      </c>
      <c r="D400" s="29" t="s">
        <v>187</v>
      </c>
      <c r="E400" s="29" t="s">
        <v>528</v>
      </c>
      <c r="F400" s="29" t="s">
        <v>269</v>
      </c>
      <c r="G400" s="30">
        <f t="shared" si="78"/>
        <v>0</v>
      </c>
      <c r="H400" s="30">
        <f t="shared" si="78"/>
        <v>0</v>
      </c>
      <c r="I400" s="30">
        <f t="shared" si="78"/>
        <v>0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s="17" customFormat="1" ht="12.75" hidden="1">
      <c r="A401" s="24">
        <v>411</v>
      </c>
      <c r="B401" s="25" t="s">
        <v>25</v>
      </c>
      <c r="C401" s="23" t="s">
        <v>270</v>
      </c>
      <c r="D401" s="29" t="s">
        <v>187</v>
      </c>
      <c r="E401" s="29" t="s">
        <v>528</v>
      </c>
      <c r="F401" s="29" t="s">
        <v>271</v>
      </c>
      <c r="G401" s="30">
        <v>0</v>
      </c>
      <c r="H401" s="30">
        <v>0</v>
      </c>
      <c r="I401" s="30">
        <v>0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9" ht="12.75">
      <c r="A402" s="24">
        <v>285</v>
      </c>
      <c r="B402" s="25" t="s">
        <v>25</v>
      </c>
      <c r="C402" s="37" t="s">
        <v>210</v>
      </c>
      <c r="D402" s="29" t="s">
        <v>209</v>
      </c>
      <c r="E402" s="29"/>
      <c r="F402" s="29"/>
      <c r="G402" s="30">
        <f>G403</f>
        <v>2023870</v>
      </c>
      <c r="H402" s="30">
        <f>H403</f>
        <v>1999042</v>
      </c>
      <c r="I402" s="30">
        <f>I403</f>
        <v>1999042</v>
      </c>
    </row>
    <row r="403" spans="1:255" s="17" customFormat="1" ht="22.5" customHeight="1">
      <c r="A403" s="24">
        <v>286</v>
      </c>
      <c r="B403" s="25" t="s">
        <v>25</v>
      </c>
      <c r="C403" s="28" t="s">
        <v>309</v>
      </c>
      <c r="D403" s="29" t="s">
        <v>209</v>
      </c>
      <c r="E403" s="29" t="s">
        <v>414</v>
      </c>
      <c r="F403" s="29"/>
      <c r="G403" s="30">
        <f>G404+G423+G408+G417</f>
        <v>2023870</v>
      </c>
      <c r="H403" s="30">
        <f>H404+H423+H408+H417</f>
        <v>1999042</v>
      </c>
      <c r="I403" s="30">
        <f>I404+I423+I408+I417</f>
        <v>1999042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s="17" customFormat="1" ht="24" hidden="1">
      <c r="A404" s="24">
        <v>414</v>
      </c>
      <c r="B404" s="25" t="s">
        <v>25</v>
      </c>
      <c r="C404" s="23" t="s">
        <v>310</v>
      </c>
      <c r="D404" s="29" t="s">
        <v>209</v>
      </c>
      <c r="E404" s="29" t="s">
        <v>88</v>
      </c>
      <c r="F404" s="29"/>
      <c r="G404" s="30">
        <f aca="true" t="shared" si="79" ref="G404:I406">G405</f>
        <v>0</v>
      </c>
      <c r="H404" s="30">
        <f t="shared" si="79"/>
        <v>0</v>
      </c>
      <c r="I404" s="30">
        <f t="shared" si="79"/>
        <v>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s="7" customFormat="1" ht="72" hidden="1">
      <c r="A405" s="24">
        <v>415</v>
      </c>
      <c r="B405" s="25" t="s">
        <v>25</v>
      </c>
      <c r="C405" s="23" t="s">
        <v>311</v>
      </c>
      <c r="D405" s="29" t="s">
        <v>209</v>
      </c>
      <c r="E405" s="29" t="s">
        <v>89</v>
      </c>
      <c r="F405" s="29"/>
      <c r="G405" s="30">
        <f t="shared" si="79"/>
        <v>0</v>
      </c>
      <c r="H405" s="30">
        <f t="shared" si="79"/>
        <v>0</v>
      </c>
      <c r="I405" s="30">
        <f t="shared" si="79"/>
        <v>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17" customFormat="1" ht="24" hidden="1">
      <c r="A406" s="24">
        <v>416</v>
      </c>
      <c r="B406" s="25" t="s">
        <v>25</v>
      </c>
      <c r="C406" s="23" t="s">
        <v>268</v>
      </c>
      <c r="D406" s="29" t="s">
        <v>209</v>
      </c>
      <c r="E406" s="29" t="s">
        <v>89</v>
      </c>
      <c r="F406" s="29" t="s">
        <v>269</v>
      </c>
      <c r="G406" s="30">
        <f t="shared" si="79"/>
        <v>0</v>
      </c>
      <c r="H406" s="30">
        <f t="shared" si="79"/>
        <v>0</v>
      </c>
      <c r="I406" s="30">
        <f t="shared" si="79"/>
        <v>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s="17" customFormat="1" ht="15" customHeight="1" hidden="1">
      <c r="A407" s="24">
        <v>417</v>
      </c>
      <c r="B407" s="25" t="s">
        <v>25</v>
      </c>
      <c r="C407" s="23" t="s">
        <v>270</v>
      </c>
      <c r="D407" s="29" t="s">
        <v>209</v>
      </c>
      <c r="E407" s="29" t="s">
        <v>89</v>
      </c>
      <c r="F407" s="29" t="s">
        <v>271</v>
      </c>
      <c r="G407" s="84">
        <v>0</v>
      </c>
      <c r="H407" s="30">
        <v>0</v>
      </c>
      <c r="I407" s="30"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s="17" customFormat="1" ht="15" customHeight="1">
      <c r="A408" s="24">
        <v>287</v>
      </c>
      <c r="B408" s="25" t="s">
        <v>25</v>
      </c>
      <c r="C408" s="28" t="s">
        <v>56</v>
      </c>
      <c r="D408" s="29" t="s">
        <v>209</v>
      </c>
      <c r="E408" s="29" t="s">
        <v>415</v>
      </c>
      <c r="F408" s="29"/>
      <c r="G408" s="30">
        <f>G409+G414</f>
        <v>905500</v>
      </c>
      <c r="H408" s="30">
        <f>H409+H414</f>
        <v>878000</v>
      </c>
      <c r="I408" s="30">
        <f>I409+I414</f>
        <v>878000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s="7" customFormat="1" ht="39.75" customHeight="1">
      <c r="A409" s="24">
        <v>288</v>
      </c>
      <c r="B409" s="25" t="s">
        <v>25</v>
      </c>
      <c r="C409" s="28" t="s">
        <v>57</v>
      </c>
      <c r="D409" s="29" t="s">
        <v>209</v>
      </c>
      <c r="E409" s="29" t="s">
        <v>416</v>
      </c>
      <c r="F409" s="29"/>
      <c r="G409" s="30">
        <f>G411+G413</f>
        <v>805500</v>
      </c>
      <c r="H409" s="30">
        <f>H411+H413</f>
        <v>778000</v>
      </c>
      <c r="I409" s="30">
        <f>I411+I413</f>
        <v>778000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s="17" customFormat="1" ht="23.25" customHeight="1">
      <c r="A410" s="24">
        <v>289</v>
      </c>
      <c r="B410" s="25" t="s">
        <v>25</v>
      </c>
      <c r="C410" s="23" t="s">
        <v>226</v>
      </c>
      <c r="D410" s="29" t="s">
        <v>209</v>
      </c>
      <c r="E410" s="29" t="s">
        <v>416</v>
      </c>
      <c r="F410" s="29" t="s">
        <v>155</v>
      </c>
      <c r="G410" s="30">
        <f>G411</f>
        <v>155300</v>
      </c>
      <c r="H410" s="30">
        <f>H411</f>
        <v>151300</v>
      </c>
      <c r="I410" s="30">
        <f>I411</f>
        <v>151300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s="17" customFormat="1" ht="24" customHeight="1">
      <c r="A411" s="24">
        <v>290</v>
      </c>
      <c r="B411" s="25" t="s">
        <v>25</v>
      </c>
      <c r="C411" s="23" t="s">
        <v>152</v>
      </c>
      <c r="D411" s="29" t="s">
        <v>209</v>
      </c>
      <c r="E411" s="29" t="s">
        <v>416</v>
      </c>
      <c r="F411" s="29" t="s">
        <v>156</v>
      </c>
      <c r="G411" s="30">
        <v>155300</v>
      </c>
      <c r="H411" s="30">
        <v>151300</v>
      </c>
      <c r="I411" s="30">
        <v>151300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s="17" customFormat="1" ht="28.5" customHeight="1">
      <c r="A412" s="24">
        <v>291</v>
      </c>
      <c r="B412" s="25" t="s">
        <v>25</v>
      </c>
      <c r="C412" s="23" t="s">
        <v>268</v>
      </c>
      <c r="D412" s="29" t="s">
        <v>209</v>
      </c>
      <c r="E412" s="29" t="s">
        <v>416</v>
      </c>
      <c r="F412" s="29" t="s">
        <v>269</v>
      </c>
      <c r="G412" s="30">
        <f>G413</f>
        <v>650200</v>
      </c>
      <c r="H412" s="30">
        <f>H413</f>
        <v>626700</v>
      </c>
      <c r="I412" s="30">
        <f>I413</f>
        <v>626700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s="17" customFormat="1" ht="22.5" customHeight="1">
      <c r="A413" s="24">
        <v>292</v>
      </c>
      <c r="B413" s="25" t="s">
        <v>25</v>
      </c>
      <c r="C413" s="23" t="s">
        <v>270</v>
      </c>
      <c r="D413" s="29" t="s">
        <v>209</v>
      </c>
      <c r="E413" s="29" t="s">
        <v>416</v>
      </c>
      <c r="F413" s="29" t="s">
        <v>271</v>
      </c>
      <c r="G413" s="30">
        <v>650200</v>
      </c>
      <c r="H413" s="30">
        <v>626700</v>
      </c>
      <c r="I413" s="30">
        <v>626700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s="7" customFormat="1" ht="22.5" customHeight="1">
      <c r="A414" s="24">
        <v>293</v>
      </c>
      <c r="B414" s="25" t="s">
        <v>25</v>
      </c>
      <c r="C414" s="23" t="s">
        <v>287</v>
      </c>
      <c r="D414" s="29" t="s">
        <v>209</v>
      </c>
      <c r="E414" s="29" t="s">
        <v>446</v>
      </c>
      <c r="F414" s="29"/>
      <c r="G414" s="30">
        <f aca="true" t="shared" si="80" ref="G414:I415">G415</f>
        <v>100000</v>
      </c>
      <c r="H414" s="30">
        <f t="shared" si="80"/>
        <v>100000</v>
      </c>
      <c r="I414" s="30">
        <f t="shared" si="80"/>
        <v>100000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s="17" customFormat="1" ht="22.5" customHeight="1">
      <c r="A415" s="24">
        <v>294</v>
      </c>
      <c r="B415" s="25" t="s">
        <v>25</v>
      </c>
      <c r="C415" s="59" t="s">
        <v>275</v>
      </c>
      <c r="D415" s="29" t="s">
        <v>209</v>
      </c>
      <c r="E415" s="29" t="s">
        <v>446</v>
      </c>
      <c r="F415" s="29" t="s">
        <v>274</v>
      </c>
      <c r="G415" s="30">
        <f t="shared" si="80"/>
        <v>100000</v>
      </c>
      <c r="H415" s="30">
        <f t="shared" si="80"/>
        <v>100000</v>
      </c>
      <c r="I415" s="30">
        <f t="shared" si="80"/>
        <v>100000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 s="17" customFormat="1" ht="22.5" customHeight="1">
      <c r="A416" s="24">
        <v>295</v>
      </c>
      <c r="B416" s="25" t="s">
        <v>25</v>
      </c>
      <c r="C416" s="59" t="s">
        <v>286</v>
      </c>
      <c r="D416" s="29" t="s">
        <v>209</v>
      </c>
      <c r="E416" s="29" t="s">
        <v>446</v>
      </c>
      <c r="F416" s="29" t="s">
        <v>285</v>
      </c>
      <c r="G416" s="30">
        <v>100000</v>
      </c>
      <c r="H416" s="30">
        <v>100000</v>
      </c>
      <c r="I416" s="30">
        <v>100000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 s="17" customFormat="1" ht="30" customHeight="1">
      <c r="A417" s="24">
        <v>296</v>
      </c>
      <c r="B417" s="25" t="s">
        <v>25</v>
      </c>
      <c r="C417" s="37" t="s">
        <v>64</v>
      </c>
      <c r="D417" s="29" t="s">
        <v>209</v>
      </c>
      <c r="E417" s="29" t="s">
        <v>417</v>
      </c>
      <c r="F417" s="29"/>
      <c r="G417" s="30">
        <f>G418</f>
        <v>1118370</v>
      </c>
      <c r="H417" s="30">
        <f>H418</f>
        <v>1121042</v>
      </c>
      <c r="I417" s="30">
        <f>I418</f>
        <v>1121042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 s="7" customFormat="1" ht="56.25" customHeight="1">
      <c r="A418" s="24">
        <v>297</v>
      </c>
      <c r="B418" s="25" t="s">
        <v>25</v>
      </c>
      <c r="C418" s="37" t="s">
        <v>79</v>
      </c>
      <c r="D418" s="29" t="s">
        <v>209</v>
      </c>
      <c r="E418" s="29" t="s">
        <v>418</v>
      </c>
      <c r="F418" s="29"/>
      <c r="G418" s="30">
        <f>G419+G421</f>
        <v>1118370</v>
      </c>
      <c r="H418" s="30">
        <f>H419+H421</f>
        <v>1121042</v>
      </c>
      <c r="I418" s="30">
        <f>I419+I421</f>
        <v>1121042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55" s="17" customFormat="1" ht="27.75" customHeight="1">
      <c r="A419" s="24">
        <v>298</v>
      </c>
      <c r="B419" s="25" t="s">
        <v>25</v>
      </c>
      <c r="C419" s="23" t="s">
        <v>226</v>
      </c>
      <c r="D419" s="29" t="s">
        <v>209</v>
      </c>
      <c r="E419" s="29" t="s">
        <v>418</v>
      </c>
      <c r="F419" s="29" t="s">
        <v>155</v>
      </c>
      <c r="G419" s="30">
        <f>G420</f>
        <v>184908</v>
      </c>
      <c r="H419" s="30">
        <f>H420</f>
        <v>187675</v>
      </c>
      <c r="I419" s="30">
        <f>I420</f>
        <v>187675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55" s="17" customFormat="1" ht="30.75" customHeight="1">
      <c r="A420" s="24">
        <v>299</v>
      </c>
      <c r="B420" s="25" t="s">
        <v>25</v>
      </c>
      <c r="C420" s="23" t="s">
        <v>152</v>
      </c>
      <c r="D420" s="29" t="s">
        <v>209</v>
      </c>
      <c r="E420" s="29" t="s">
        <v>418</v>
      </c>
      <c r="F420" s="29" t="s">
        <v>156</v>
      </c>
      <c r="G420" s="30">
        <v>184908</v>
      </c>
      <c r="H420" s="30">
        <v>187675</v>
      </c>
      <c r="I420" s="30">
        <v>187675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55" s="17" customFormat="1" ht="29.25" customHeight="1">
      <c r="A421" s="24">
        <v>300</v>
      </c>
      <c r="B421" s="25" t="s">
        <v>25</v>
      </c>
      <c r="C421" s="23" t="s">
        <v>268</v>
      </c>
      <c r="D421" s="29" t="s">
        <v>209</v>
      </c>
      <c r="E421" s="29" t="s">
        <v>418</v>
      </c>
      <c r="F421" s="29" t="s">
        <v>269</v>
      </c>
      <c r="G421" s="30">
        <f>G422</f>
        <v>933462</v>
      </c>
      <c r="H421" s="30">
        <f>H422</f>
        <v>933367</v>
      </c>
      <c r="I421" s="30">
        <f>I422</f>
        <v>933367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55" s="17" customFormat="1" ht="13.5" customHeight="1">
      <c r="A422" s="24">
        <v>301</v>
      </c>
      <c r="B422" s="25" t="s">
        <v>25</v>
      </c>
      <c r="C422" s="23" t="s">
        <v>270</v>
      </c>
      <c r="D422" s="29" t="s">
        <v>209</v>
      </c>
      <c r="E422" s="29" t="s">
        <v>418</v>
      </c>
      <c r="F422" s="29" t="s">
        <v>271</v>
      </c>
      <c r="G422" s="30">
        <f>868462+65000</f>
        <v>933462</v>
      </c>
      <c r="H422" s="30">
        <f>868367+65000</f>
        <v>933367</v>
      </c>
      <c r="I422" s="30">
        <f>868367+65000</f>
        <v>933367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55" s="17" customFormat="1" ht="24.75" customHeight="1" hidden="1">
      <c r="A423" s="24">
        <v>433</v>
      </c>
      <c r="B423" s="25" t="s">
        <v>25</v>
      </c>
      <c r="C423" s="23" t="s">
        <v>279</v>
      </c>
      <c r="D423" s="29" t="s">
        <v>209</v>
      </c>
      <c r="E423" s="29" t="s">
        <v>276</v>
      </c>
      <c r="F423" s="29"/>
      <c r="G423" s="84">
        <f aca="true" t="shared" si="81" ref="G423:I424">G424</f>
        <v>0</v>
      </c>
      <c r="H423" s="30">
        <f t="shared" si="81"/>
        <v>0</v>
      </c>
      <c r="I423" s="30">
        <f t="shared" si="81"/>
        <v>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55" s="7" customFormat="1" ht="99" customHeight="1" hidden="1">
      <c r="A424" s="24">
        <v>434</v>
      </c>
      <c r="B424" s="25" t="s">
        <v>25</v>
      </c>
      <c r="C424" s="23" t="s">
        <v>65</v>
      </c>
      <c r="D424" s="29" t="s">
        <v>209</v>
      </c>
      <c r="E424" s="29" t="s">
        <v>280</v>
      </c>
      <c r="F424" s="29"/>
      <c r="G424" s="30">
        <f t="shared" si="81"/>
        <v>0</v>
      </c>
      <c r="H424" s="30">
        <f t="shared" si="81"/>
        <v>0</v>
      </c>
      <c r="I424" s="30">
        <f t="shared" si="81"/>
        <v>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55" s="17" customFormat="1" ht="26.25" customHeight="1" hidden="1">
      <c r="A425" s="24">
        <v>435</v>
      </c>
      <c r="B425" s="25" t="s">
        <v>25</v>
      </c>
      <c r="C425" s="23" t="s">
        <v>151</v>
      </c>
      <c r="D425" s="29" t="s">
        <v>209</v>
      </c>
      <c r="E425" s="29" t="s">
        <v>280</v>
      </c>
      <c r="F425" s="29" t="s">
        <v>155</v>
      </c>
      <c r="G425" s="30">
        <f>G426</f>
        <v>0</v>
      </c>
      <c r="H425" s="30">
        <f>H426</f>
        <v>0</v>
      </c>
      <c r="I425" s="30"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55" s="17" customFormat="1" ht="24.75" customHeight="1" hidden="1">
      <c r="A426" s="24">
        <v>436</v>
      </c>
      <c r="B426" s="25" t="s">
        <v>25</v>
      </c>
      <c r="C426" s="23" t="s">
        <v>152</v>
      </c>
      <c r="D426" s="29" t="s">
        <v>209</v>
      </c>
      <c r="E426" s="29" t="s">
        <v>280</v>
      </c>
      <c r="F426" s="29" t="s">
        <v>156</v>
      </c>
      <c r="G426" s="30">
        <v>0</v>
      </c>
      <c r="H426" s="30">
        <v>0</v>
      </c>
      <c r="I426" s="30">
        <v>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9" ht="12.75">
      <c r="A427" s="24">
        <v>302</v>
      </c>
      <c r="B427" s="25" t="s">
        <v>25</v>
      </c>
      <c r="C427" s="44" t="s">
        <v>208</v>
      </c>
      <c r="D427" s="29" t="s">
        <v>207</v>
      </c>
      <c r="E427" s="29"/>
      <c r="F427" s="29"/>
      <c r="G427" s="30">
        <f>G428+G455</f>
        <v>14524626</v>
      </c>
      <c r="H427" s="30">
        <f>H428+H455</f>
        <v>14524626</v>
      </c>
      <c r="I427" s="30">
        <f>I428+I455</f>
        <v>14524626</v>
      </c>
    </row>
    <row r="428" spans="1:255" s="17" customFormat="1" ht="24">
      <c r="A428" s="24">
        <v>303</v>
      </c>
      <c r="B428" s="25" t="s">
        <v>25</v>
      </c>
      <c r="C428" s="28" t="s">
        <v>309</v>
      </c>
      <c r="D428" s="29" t="s">
        <v>207</v>
      </c>
      <c r="E428" s="29" t="s">
        <v>414</v>
      </c>
      <c r="F428" s="29"/>
      <c r="G428" s="30">
        <f>G429</f>
        <v>14524626</v>
      </c>
      <c r="H428" s="30">
        <f>H429</f>
        <v>14524626</v>
      </c>
      <c r="I428" s="30">
        <f>I429</f>
        <v>14524626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55" s="17" customFormat="1" ht="24">
      <c r="A429" s="24">
        <v>304</v>
      </c>
      <c r="B429" s="25" t="s">
        <v>25</v>
      </c>
      <c r="C429" s="23" t="s">
        <v>279</v>
      </c>
      <c r="D429" s="29" t="s">
        <v>207</v>
      </c>
      <c r="E429" s="29" t="s">
        <v>447</v>
      </c>
      <c r="F429" s="29"/>
      <c r="G429" s="30">
        <f>G430+G437+G442+G449+G452</f>
        <v>14524626</v>
      </c>
      <c r="H429" s="30">
        <f>H430+H437+H442+H449+H452</f>
        <v>14524626</v>
      </c>
      <c r="I429" s="30">
        <f>I430+I437+I442+I449+I452</f>
        <v>14524626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  <row r="430" spans="1:255" s="7" customFormat="1" ht="63.75" customHeight="1">
      <c r="A430" s="24">
        <v>305</v>
      </c>
      <c r="B430" s="25" t="s">
        <v>25</v>
      </c>
      <c r="C430" s="23" t="s">
        <v>66</v>
      </c>
      <c r="D430" s="29" t="s">
        <v>207</v>
      </c>
      <c r="E430" s="29" t="s">
        <v>448</v>
      </c>
      <c r="F430" s="29"/>
      <c r="G430" s="30">
        <f>G431+G433+G435</f>
        <v>4468874</v>
      </c>
      <c r="H430" s="30">
        <f>H431+H433+H435</f>
        <v>4468874</v>
      </c>
      <c r="I430" s="30">
        <f>I431+I433+I435</f>
        <v>4468874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</row>
    <row r="431" spans="1:255" s="17" customFormat="1" ht="48">
      <c r="A431" s="24">
        <v>306</v>
      </c>
      <c r="B431" s="25" t="s">
        <v>25</v>
      </c>
      <c r="C431" s="28" t="s">
        <v>129</v>
      </c>
      <c r="D431" s="29" t="s">
        <v>207</v>
      </c>
      <c r="E431" s="29" t="s">
        <v>448</v>
      </c>
      <c r="F431" s="29" t="s">
        <v>153</v>
      </c>
      <c r="G431" s="30">
        <f>G432</f>
        <v>3819674</v>
      </c>
      <c r="H431" s="30">
        <f>H432</f>
        <v>3819674</v>
      </c>
      <c r="I431" s="30">
        <f>I432</f>
        <v>3819674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</row>
    <row r="432" spans="1:255" s="17" customFormat="1" ht="24">
      <c r="A432" s="24">
        <v>307</v>
      </c>
      <c r="B432" s="25" t="s">
        <v>25</v>
      </c>
      <c r="C432" s="28" t="s">
        <v>295</v>
      </c>
      <c r="D432" s="29" t="s">
        <v>207</v>
      </c>
      <c r="E432" s="29" t="s">
        <v>448</v>
      </c>
      <c r="F432" s="29" t="s">
        <v>154</v>
      </c>
      <c r="G432" s="30">
        <f>3539674+280000</f>
        <v>3819674</v>
      </c>
      <c r="H432" s="30">
        <f>3539674+280000</f>
        <v>3819674</v>
      </c>
      <c r="I432" s="30">
        <f>3539674+280000</f>
        <v>3819674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</row>
    <row r="433" spans="1:255" s="17" customFormat="1" ht="24">
      <c r="A433" s="24">
        <v>308</v>
      </c>
      <c r="B433" s="25" t="s">
        <v>25</v>
      </c>
      <c r="C433" s="23" t="s">
        <v>226</v>
      </c>
      <c r="D433" s="29" t="s">
        <v>207</v>
      </c>
      <c r="E433" s="29" t="s">
        <v>448</v>
      </c>
      <c r="F433" s="29" t="s">
        <v>155</v>
      </c>
      <c r="G433" s="30">
        <f>G434</f>
        <v>647700</v>
      </c>
      <c r="H433" s="30">
        <f>H434</f>
        <v>647700</v>
      </c>
      <c r="I433" s="30">
        <f>I434</f>
        <v>647700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</row>
    <row r="434" spans="1:255" s="17" customFormat="1" ht="24">
      <c r="A434" s="24">
        <v>309</v>
      </c>
      <c r="B434" s="25" t="s">
        <v>25</v>
      </c>
      <c r="C434" s="23" t="s">
        <v>152</v>
      </c>
      <c r="D434" s="29" t="s">
        <v>207</v>
      </c>
      <c r="E434" s="29" t="s">
        <v>448</v>
      </c>
      <c r="F434" s="29" t="s">
        <v>156</v>
      </c>
      <c r="G434" s="30">
        <f>627700+20000</f>
        <v>647700</v>
      </c>
      <c r="H434" s="30">
        <f>627700+20000</f>
        <v>647700</v>
      </c>
      <c r="I434" s="30">
        <f>627700+20000</f>
        <v>647700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</row>
    <row r="435" spans="1:255" s="17" customFormat="1" ht="12.75">
      <c r="A435" s="24">
        <v>310</v>
      </c>
      <c r="B435" s="25" t="s">
        <v>25</v>
      </c>
      <c r="C435" s="59" t="s">
        <v>284</v>
      </c>
      <c r="D435" s="29" t="s">
        <v>207</v>
      </c>
      <c r="E435" s="29" t="s">
        <v>448</v>
      </c>
      <c r="F435" s="29" t="s">
        <v>114</v>
      </c>
      <c r="G435" s="30">
        <f>G436</f>
        <v>1500</v>
      </c>
      <c r="H435" s="30">
        <f>H436</f>
        <v>1500</v>
      </c>
      <c r="I435" s="30">
        <f>I436</f>
        <v>1500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</row>
    <row r="436" spans="1:255" s="17" customFormat="1" ht="12.75">
      <c r="A436" s="24">
        <v>311</v>
      </c>
      <c r="B436" s="25" t="s">
        <v>25</v>
      </c>
      <c r="C436" s="59" t="s">
        <v>102</v>
      </c>
      <c r="D436" s="29" t="s">
        <v>207</v>
      </c>
      <c r="E436" s="29" t="s">
        <v>448</v>
      </c>
      <c r="F436" s="29" t="s">
        <v>261</v>
      </c>
      <c r="G436" s="30">
        <v>1500</v>
      </c>
      <c r="H436" s="30">
        <v>1500</v>
      </c>
      <c r="I436" s="30">
        <v>1500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</row>
    <row r="437" spans="1:255" s="7" customFormat="1" ht="57.75" customHeight="1">
      <c r="A437" s="24">
        <v>312</v>
      </c>
      <c r="B437" s="25" t="s">
        <v>25</v>
      </c>
      <c r="C437" s="28" t="s">
        <v>521</v>
      </c>
      <c r="D437" s="29" t="s">
        <v>207</v>
      </c>
      <c r="E437" s="29" t="s">
        <v>449</v>
      </c>
      <c r="F437" s="29"/>
      <c r="G437" s="30">
        <f>G438+G440</f>
        <v>9332219</v>
      </c>
      <c r="H437" s="30">
        <f>H438+H440</f>
        <v>9332219</v>
      </c>
      <c r="I437" s="30">
        <f>I438+I440</f>
        <v>9332219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</row>
    <row r="438" spans="1:255" s="17" customFormat="1" ht="48">
      <c r="A438" s="24">
        <v>313</v>
      </c>
      <c r="B438" s="25" t="s">
        <v>25</v>
      </c>
      <c r="C438" s="28" t="s">
        <v>294</v>
      </c>
      <c r="D438" s="29" t="s">
        <v>207</v>
      </c>
      <c r="E438" s="29" t="s">
        <v>449</v>
      </c>
      <c r="F438" s="29" t="s">
        <v>153</v>
      </c>
      <c r="G438" s="30">
        <f>G439</f>
        <v>8935894</v>
      </c>
      <c r="H438" s="30">
        <f>H439</f>
        <v>8935894</v>
      </c>
      <c r="I438" s="30">
        <f>I439</f>
        <v>8935894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</row>
    <row r="439" spans="1:255" s="17" customFormat="1" ht="12.75">
      <c r="A439" s="24">
        <v>314</v>
      </c>
      <c r="B439" s="25" t="s">
        <v>25</v>
      </c>
      <c r="C439" s="23" t="s">
        <v>123</v>
      </c>
      <c r="D439" s="29" t="s">
        <v>207</v>
      </c>
      <c r="E439" s="29" t="s">
        <v>449</v>
      </c>
      <c r="F439" s="29" t="s">
        <v>122</v>
      </c>
      <c r="G439" s="30">
        <f>8935894</f>
        <v>8935894</v>
      </c>
      <c r="H439" s="30">
        <f>8935894</f>
        <v>8935894</v>
      </c>
      <c r="I439" s="30">
        <f>8935894</f>
        <v>8935894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</row>
    <row r="440" spans="1:255" s="17" customFormat="1" ht="24">
      <c r="A440" s="24">
        <v>315</v>
      </c>
      <c r="B440" s="25" t="s">
        <v>25</v>
      </c>
      <c r="C440" s="23" t="s">
        <v>226</v>
      </c>
      <c r="D440" s="29" t="s">
        <v>207</v>
      </c>
      <c r="E440" s="29" t="s">
        <v>449</v>
      </c>
      <c r="F440" s="29" t="s">
        <v>155</v>
      </c>
      <c r="G440" s="30">
        <f>G441</f>
        <v>396325</v>
      </c>
      <c r="H440" s="30">
        <f>H441</f>
        <v>396325</v>
      </c>
      <c r="I440" s="30">
        <f>I441</f>
        <v>396325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</row>
    <row r="441" spans="1:255" s="17" customFormat="1" ht="24">
      <c r="A441" s="24">
        <v>316</v>
      </c>
      <c r="B441" s="25" t="s">
        <v>25</v>
      </c>
      <c r="C441" s="23" t="s">
        <v>152</v>
      </c>
      <c r="D441" s="29" t="s">
        <v>207</v>
      </c>
      <c r="E441" s="29" t="s">
        <v>449</v>
      </c>
      <c r="F441" s="29" t="s">
        <v>156</v>
      </c>
      <c r="G441" s="30">
        <f>396325</f>
        <v>396325</v>
      </c>
      <c r="H441" s="30">
        <f>396325</f>
        <v>396325</v>
      </c>
      <c r="I441" s="30">
        <f>396325</f>
        <v>396325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</row>
    <row r="442" spans="1:255" s="7" customFormat="1" ht="60">
      <c r="A442" s="24">
        <v>317</v>
      </c>
      <c r="B442" s="25" t="s">
        <v>25</v>
      </c>
      <c r="C442" s="37" t="s">
        <v>515</v>
      </c>
      <c r="D442" s="29" t="s">
        <v>207</v>
      </c>
      <c r="E442" s="29" t="s">
        <v>450</v>
      </c>
      <c r="F442" s="29"/>
      <c r="G442" s="30">
        <f>G443+G445+G447</f>
        <v>723533</v>
      </c>
      <c r="H442" s="30">
        <f>H443+H445+H447</f>
        <v>723533</v>
      </c>
      <c r="I442" s="30">
        <f>I443+I445+I447</f>
        <v>723533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</row>
    <row r="443" spans="1:255" s="17" customFormat="1" ht="48">
      <c r="A443" s="24">
        <v>318</v>
      </c>
      <c r="B443" s="25" t="s">
        <v>25</v>
      </c>
      <c r="C443" s="28" t="s">
        <v>294</v>
      </c>
      <c r="D443" s="29" t="s">
        <v>207</v>
      </c>
      <c r="E443" s="29" t="s">
        <v>450</v>
      </c>
      <c r="F443" s="29" t="s">
        <v>153</v>
      </c>
      <c r="G443" s="30">
        <f>G444</f>
        <v>723533</v>
      </c>
      <c r="H443" s="30">
        <f>H444</f>
        <v>613164</v>
      </c>
      <c r="I443" s="30">
        <f>I444</f>
        <v>613164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</row>
    <row r="444" spans="1:255" s="17" customFormat="1" ht="12.75">
      <c r="A444" s="24">
        <v>319</v>
      </c>
      <c r="B444" s="25" t="s">
        <v>25</v>
      </c>
      <c r="C444" s="23" t="s">
        <v>123</v>
      </c>
      <c r="D444" s="29" t="s">
        <v>207</v>
      </c>
      <c r="E444" s="29" t="s">
        <v>450</v>
      </c>
      <c r="F444" s="29" t="s">
        <v>122</v>
      </c>
      <c r="G444" s="30">
        <f>613164+110369</f>
        <v>723533</v>
      </c>
      <c r="H444" s="30">
        <f>613164</f>
        <v>613164</v>
      </c>
      <c r="I444" s="30">
        <f>613164</f>
        <v>613164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</row>
    <row r="445" spans="1:255" s="17" customFormat="1" ht="24" hidden="1">
      <c r="A445" s="24">
        <v>455</v>
      </c>
      <c r="B445" s="25" t="s">
        <v>25</v>
      </c>
      <c r="C445" s="23" t="s">
        <v>151</v>
      </c>
      <c r="D445" s="29" t="s">
        <v>207</v>
      </c>
      <c r="E445" s="29" t="s">
        <v>450</v>
      </c>
      <c r="F445" s="29" t="s">
        <v>155</v>
      </c>
      <c r="G445" s="30">
        <f>G446</f>
        <v>0</v>
      </c>
      <c r="H445" s="30">
        <f>H446</f>
        <v>0</v>
      </c>
      <c r="I445" s="30">
        <f>I446</f>
        <v>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</row>
    <row r="446" spans="1:255" s="17" customFormat="1" ht="24" hidden="1">
      <c r="A446" s="24">
        <v>456</v>
      </c>
      <c r="B446" s="25" t="s">
        <v>25</v>
      </c>
      <c r="C446" s="23" t="s">
        <v>152</v>
      </c>
      <c r="D446" s="29" t="s">
        <v>207</v>
      </c>
      <c r="E446" s="29" t="s">
        <v>450</v>
      </c>
      <c r="F446" s="29" t="s">
        <v>156</v>
      </c>
      <c r="G446" s="30">
        <f>16371.8-16371.8</f>
        <v>0</v>
      </c>
      <c r="H446" s="30">
        <f>16371.8-16371.8</f>
        <v>0</v>
      </c>
      <c r="I446" s="30">
        <f>16371.8-16371.8</f>
        <v>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</row>
    <row r="447" spans="1:255" s="17" customFormat="1" ht="12.75">
      <c r="A447" s="24">
        <v>320</v>
      </c>
      <c r="B447" s="25" t="s">
        <v>25</v>
      </c>
      <c r="C447" s="59" t="s">
        <v>284</v>
      </c>
      <c r="D447" s="29" t="s">
        <v>207</v>
      </c>
      <c r="E447" s="29" t="s">
        <v>450</v>
      </c>
      <c r="F447" s="29" t="s">
        <v>114</v>
      </c>
      <c r="G447" s="30">
        <f>G448</f>
        <v>0</v>
      </c>
      <c r="H447" s="30">
        <f>H448</f>
        <v>110369</v>
      </c>
      <c r="I447" s="30">
        <f>I448</f>
        <v>110369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</row>
    <row r="448" spans="1:255" s="17" customFormat="1" ht="12.75">
      <c r="A448" s="24">
        <v>321</v>
      </c>
      <c r="B448" s="25" t="s">
        <v>25</v>
      </c>
      <c r="C448" s="59" t="s">
        <v>102</v>
      </c>
      <c r="D448" s="29" t="s">
        <v>207</v>
      </c>
      <c r="E448" s="29" t="s">
        <v>450</v>
      </c>
      <c r="F448" s="29" t="s">
        <v>261</v>
      </c>
      <c r="G448" s="30">
        <f>110369-110369</f>
        <v>0</v>
      </c>
      <c r="H448" s="30">
        <v>110369</v>
      </c>
      <c r="I448" s="30">
        <v>110369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</row>
    <row r="449" spans="1:255" s="17" customFormat="1" ht="84" hidden="1">
      <c r="A449" s="24">
        <v>459</v>
      </c>
      <c r="B449" s="25" t="s">
        <v>25</v>
      </c>
      <c r="C449" s="82" t="s">
        <v>484</v>
      </c>
      <c r="D449" s="29" t="s">
        <v>207</v>
      </c>
      <c r="E449" s="29" t="s">
        <v>229</v>
      </c>
      <c r="F449" s="29"/>
      <c r="G449" s="30">
        <f aca="true" t="shared" si="82" ref="G449:I450">G450</f>
        <v>0</v>
      </c>
      <c r="H449" s="30">
        <f t="shared" si="82"/>
        <v>0</v>
      </c>
      <c r="I449" s="30">
        <f t="shared" si="82"/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</row>
    <row r="450" spans="1:255" s="17" customFormat="1" ht="48" hidden="1">
      <c r="A450" s="24">
        <v>460</v>
      </c>
      <c r="B450" s="25" t="s">
        <v>25</v>
      </c>
      <c r="C450" s="28" t="s">
        <v>294</v>
      </c>
      <c r="D450" s="29" t="s">
        <v>207</v>
      </c>
      <c r="E450" s="29" t="s">
        <v>229</v>
      </c>
      <c r="F450" s="29" t="s">
        <v>153</v>
      </c>
      <c r="G450" s="30">
        <f t="shared" si="82"/>
        <v>0</v>
      </c>
      <c r="H450" s="30">
        <f t="shared" si="82"/>
        <v>0</v>
      </c>
      <c r="I450" s="30">
        <f t="shared" si="82"/>
        <v>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</row>
    <row r="451" spans="1:255" s="17" customFormat="1" ht="12.75" hidden="1">
      <c r="A451" s="24">
        <v>461</v>
      </c>
      <c r="B451" s="25" t="s">
        <v>25</v>
      </c>
      <c r="C451" s="23" t="s">
        <v>123</v>
      </c>
      <c r="D451" s="29" t="s">
        <v>207</v>
      </c>
      <c r="E451" s="29" t="s">
        <v>229</v>
      </c>
      <c r="F451" s="29" t="s">
        <v>122</v>
      </c>
      <c r="G451" s="30">
        <v>0</v>
      </c>
      <c r="H451" s="30">
        <v>0</v>
      </c>
      <c r="I451" s="30">
        <v>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</row>
    <row r="452" spans="1:255" s="17" customFormat="1" ht="60" hidden="1">
      <c r="A452" s="24">
        <v>462</v>
      </c>
      <c r="B452" s="25" t="s">
        <v>25</v>
      </c>
      <c r="C452" s="76" t="s">
        <v>218</v>
      </c>
      <c r="D452" s="29" t="s">
        <v>207</v>
      </c>
      <c r="E452" s="29" t="s">
        <v>230</v>
      </c>
      <c r="F452" s="29"/>
      <c r="G452" s="30">
        <f aca="true" t="shared" si="83" ref="G452:I453">G453</f>
        <v>0</v>
      </c>
      <c r="H452" s="30">
        <f t="shared" si="83"/>
        <v>0</v>
      </c>
      <c r="I452" s="30">
        <f t="shared" si="83"/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</row>
    <row r="453" spans="1:255" s="17" customFormat="1" ht="48" hidden="1">
      <c r="A453" s="24">
        <v>463</v>
      </c>
      <c r="B453" s="25" t="s">
        <v>25</v>
      </c>
      <c r="C453" s="28" t="s">
        <v>129</v>
      </c>
      <c r="D453" s="29" t="s">
        <v>207</v>
      </c>
      <c r="E453" s="29" t="s">
        <v>230</v>
      </c>
      <c r="F453" s="29" t="s">
        <v>153</v>
      </c>
      <c r="G453" s="30">
        <f t="shared" si="83"/>
        <v>0</v>
      </c>
      <c r="H453" s="30">
        <f t="shared" si="83"/>
        <v>0</v>
      </c>
      <c r="I453" s="30">
        <f t="shared" si="83"/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</row>
    <row r="454" spans="1:255" s="17" customFormat="1" ht="24" hidden="1">
      <c r="A454" s="24">
        <v>464</v>
      </c>
      <c r="B454" s="25" t="s">
        <v>25</v>
      </c>
      <c r="C454" s="28" t="s">
        <v>295</v>
      </c>
      <c r="D454" s="29" t="s">
        <v>207</v>
      </c>
      <c r="E454" s="29" t="s">
        <v>230</v>
      </c>
      <c r="F454" s="29" t="s">
        <v>154</v>
      </c>
      <c r="G454" s="30">
        <v>0</v>
      </c>
      <c r="H454" s="30">
        <v>0</v>
      </c>
      <c r="I454" s="30">
        <v>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</row>
    <row r="455" spans="1:255" s="17" customFormat="1" ht="36" hidden="1">
      <c r="A455" s="24">
        <v>465</v>
      </c>
      <c r="B455" s="25" t="s">
        <v>25</v>
      </c>
      <c r="C455" s="28" t="s">
        <v>43</v>
      </c>
      <c r="D455" s="29" t="s">
        <v>207</v>
      </c>
      <c r="E455" s="29" t="s">
        <v>120</v>
      </c>
      <c r="F455" s="29"/>
      <c r="G455" s="30">
        <f>G456</f>
        <v>0</v>
      </c>
      <c r="H455" s="30">
        <f aca="true" t="shared" si="84" ref="H455:I458">H456</f>
        <v>0</v>
      </c>
      <c r="I455" s="30">
        <f t="shared" si="84"/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</row>
    <row r="456" spans="1:255" s="17" customFormat="1" ht="12.75" hidden="1">
      <c r="A456" s="24">
        <v>466</v>
      </c>
      <c r="B456" s="25" t="s">
        <v>25</v>
      </c>
      <c r="C456" s="28" t="s">
        <v>121</v>
      </c>
      <c r="D456" s="29" t="s">
        <v>207</v>
      </c>
      <c r="E456" s="29" t="s">
        <v>283</v>
      </c>
      <c r="F456" s="29"/>
      <c r="G456" s="30">
        <f>G457</f>
        <v>0</v>
      </c>
      <c r="H456" s="30">
        <f t="shared" si="84"/>
        <v>0</v>
      </c>
      <c r="I456" s="30">
        <f t="shared" si="84"/>
        <v>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</row>
    <row r="457" spans="1:255" s="17" customFormat="1" ht="72" hidden="1">
      <c r="A457" s="24">
        <v>467</v>
      </c>
      <c r="B457" s="25" t="s">
        <v>25</v>
      </c>
      <c r="C457" s="39" t="s">
        <v>530</v>
      </c>
      <c r="D457" s="29" t="s">
        <v>207</v>
      </c>
      <c r="E457" s="29" t="s">
        <v>529</v>
      </c>
      <c r="F457" s="29"/>
      <c r="G457" s="30">
        <f>G458</f>
        <v>0</v>
      </c>
      <c r="H457" s="30">
        <f t="shared" si="84"/>
        <v>0</v>
      </c>
      <c r="I457" s="30">
        <f t="shared" si="84"/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</row>
    <row r="458" spans="1:255" s="17" customFormat="1" ht="24" hidden="1">
      <c r="A458" s="24">
        <v>468</v>
      </c>
      <c r="B458" s="25" t="s">
        <v>25</v>
      </c>
      <c r="C458" s="23" t="s">
        <v>151</v>
      </c>
      <c r="D458" s="29" t="s">
        <v>207</v>
      </c>
      <c r="E458" s="29" t="s">
        <v>529</v>
      </c>
      <c r="F458" s="29" t="s">
        <v>155</v>
      </c>
      <c r="G458" s="30">
        <f>G459</f>
        <v>0</v>
      </c>
      <c r="H458" s="30">
        <f t="shared" si="84"/>
        <v>0</v>
      </c>
      <c r="I458" s="30">
        <f t="shared" si="84"/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</row>
    <row r="459" spans="1:255" s="17" customFormat="1" ht="24" hidden="1">
      <c r="A459" s="24">
        <v>469</v>
      </c>
      <c r="B459" s="25" t="s">
        <v>25</v>
      </c>
      <c r="C459" s="23" t="s">
        <v>152</v>
      </c>
      <c r="D459" s="29" t="s">
        <v>207</v>
      </c>
      <c r="E459" s="29" t="s">
        <v>529</v>
      </c>
      <c r="F459" s="29" t="s">
        <v>156</v>
      </c>
      <c r="G459" s="30">
        <v>0</v>
      </c>
      <c r="H459" s="30">
        <v>0</v>
      </c>
      <c r="I459" s="30"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</row>
    <row r="460" spans="1:9" ht="12.75">
      <c r="A460" s="24">
        <v>322</v>
      </c>
      <c r="B460" s="25" t="s">
        <v>25</v>
      </c>
      <c r="C460" s="28" t="s">
        <v>172</v>
      </c>
      <c r="D460" s="29" t="s">
        <v>182</v>
      </c>
      <c r="E460" s="29"/>
      <c r="F460" s="29"/>
      <c r="G460" s="30">
        <f>G461+G471</f>
        <v>14200400</v>
      </c>
      <c r="H460" s="30">
        <f>H461+H471</f>
        <v>14200400</v>
      </c>
      <c r="I460" s="30">
        <f>I461+I471</f>
        <v>14200400</v>
      </c>
    </row>
    <row r="461" spans="1:9" ht="12.75">
      <c r="A461" s="24">
        <v>333</v>
      </c>
      <c r="B461" s="25" t="s">
        <v>25</v>
      </c>
      <c r="C461" s="28" t="s">
        <v>202</v>
      </c>
      <c r="D461" s="29" t="s">
        <v>193</v>
      </c>
      <c r="E461" s="29"/>
      <c r="F461" s="29"/>
      <c r="G461" s="30">
        <f>G462</f>
        <v>11926900</v>
      </c>
      <c r="H461" s="30">
        <f>H462</f>
        <v>11926900</v>
      </c>
      <c r="I461" s="30">
        <f>I462</f>
        <v>11926900</v>
      </c>
    </row>
    <row r="462" spans="1:255" s="17" customFormat="1" ht="24">
      <c r="A462" s="24">
        <v>324</v>
      </c>
      <c r="B462" s="25" t="s">
        <v>25</v>
      </c>
      <c r="C462" s="28" t="s">
        <v>309</v>
      </c>
      <c r="D462" s="29" t="s">
        <v>193</v>
      </c>
      <c r="E462" s="29" t="s">
        <v>414</v>
      </c>
      <c r="F462" s="29"/>
      <c r="G462" s="30">
        <f>G463+G467</f>
        <v>11926900</v>
      </c>
      <c r="H462" s="30">
        <f>H463+H467</f>
        <v>11926900</v>
      </c>
      <c r="I462" s="30">
        <f>I463+I467</f>
        <v>11926900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</row>
    <row r="463" spans="1:255" s="17" customFormat="1" ht="24">
      <c r="A463" s="24">
        <v>325</v>
      </c>
      <c r="B463" s="25" t="s">
        <v>25</v>
      </c>
      <c r="C463" s="37" t="s">
        <v>516</v>
      </c>
      <c r="D463" s="29" t="s">
        <v>193</v>
      </c>
      <c r="E463" s="29" t="s">
        <v>438</v>
      </c>
      <c r="F463" s="29"/>
      <c r="G463" s="30">
        <f aca="true" t="shared" si="85" ref="G463:I465">G464</f>
        <v>223100</v>
      </c>
      <c r="H463" s="30">
        <f t="shared" si="85"/>
        <v>223100</v>
      </c>
      <c r="I463" s="30">
        <f t="shared" si="85"/>
        <v>223100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</row>
    <row r="464" spans="1:255" s="7" customFormat="1" ht="177" customHeight="1">
      <c r="A464" s="24">
        <v>326</v>
      </c>
      <c r="B464" s="25" t="s">
        <v>25</v>
      </c>
      <c r="C464" s="28" t="s">
        <v>517</v>
      </c>
      <c r="D464" s="29" t="s">
        <v>193</v>
      </c>
      <c r="E464" s="29" t="s">
        <v>451</v>
      </c>
      <c r="F464" s="29"/>
      <c r="G464" s="30">
        <f t="shared" si="85"/>
        <v>223100</v>
      </c>
      <c r="H464" s="30">
        <f t="shared" si="85"/>
        <v>223100</v>
      </c>
      <c r="I464" s="30">
        <f t="shared" si="85"/>
        <v>223100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</row>
    <row r="465" spans="1:255" s="17" customFormat="1" ht="24">
      <c r="A465" s="24">
        <v>329</v>
      </c>
      <c r="B465" s="25" t="s">
        <v>25</v>
      </c>
      <c r="C465" s="23" t="s">
        <v>268</v>
      </c>
      <c r="D465" s="29" t="s">
        <v>193</v>
      </c>
      <c r="E465" s="29" t="s">
        <v>451</v>
      </c>
      <c r="F465" s="29" t="s">
        <v>269</v>
      </c>
      <c r="G465" s="30">
        <f t="shared" si="85"/>
        <v>223100</v>
      </c>
      <c r="H465" s="30">
        <f t="shared" si="85"/>
        <v>223100</v>
      </c>
      <c r="I465" s="30">
        <f t="shared" si="85"/>
        <v>223100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</row>
    <row r="466" spans="1:255" s="17" customFormat="1" ht="12.75">
      <c r="A466" s="24">
        <v>330</v>
      </c>
      <c r="B466" s="25" t="s">
        <v>25</v>
      </c>
      <c r="C466" s="23" t="s">
        <v>270</v>
      </c>
      <c r="D466" s="29" t="s">
        <v>193</v>
      </c>
      <c r="E466" s="29" t="s">
        <v>451</v>
      </c>
      <c r="F466" s="29" t="s">
        <v>271</v>
      </c>
      <c r="G466" s="30">
        <v>223100</v>
      </c>
      <c r="H466" s="30">
        <v>223100</v>
      </c>
      <c r="I466" s="30">
        <v>223100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</row>
    <row r="467" spans="1:255" s="7" customFormat="1" ht="24">
      <c r="A467" s="24">
        <v>331</v>
      </c>
      <c r="B467" s="25" t="s">
        <v>25</v>
      </c>
      <c r="C467" s="23" t="s">
        <v>522</v>
      </c>
      <c r="D467" s="29" t="s">
        <v>193</v>
      </c>
      <c r="E467" s="29" t="s">
        <v>441</v>
      </c>
      <c r="F467" s="29"/>
      <c r="G467" s="30">
        <f aca="true" t="shared" si="86" ref="G467:I469">G468</f>
        <v>11703800</v>
      </c>
      <c r="H467" s="30">
        <f t="shared" si="86"/>
        <v>11703800</v>
      </c>
      <c r="I467" s="30">
        <f t="shared" si="86"/>
        <v>11703800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</row>
    <row r="468" spans="1:255" s="17" customFormat="1" ht="126.75" customHeight="1">
      <c r="A468" s="24">
        <v>332</v>
      </c>
      <c r="B468" s="25" t="s">
        <v>25</v>
      </c>
      <c r="C468" s="28" t="s">
        <v>288</v>
      </c>
      <c r="D468" s="29" t="s">
        <v>193</v>
      </c>
      <c r="E468" s="29" t="s">
        <v>452</v>
      </c>
      <c r="F468" s="29"/>
      <c r="G468" s="30">
        <f>G469</f>
        <v>11703800</v>
      </c>
      <c r="H468" s="30">
        <f t="shared" si="86"/>
        <v>11703800</v>
      </c>
      <c r="I468" s="30">
        <f t="shared" si="86"/>
        <v>11703800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</row>
    <row r="469" spans="1:255" s="17" customFormat="1" ht="24">
      <c r="A469" s="24">
        <v>333</v>
      </c>
      <c r="B469" s="25" t="s">
        <v>25</v>
      </c>
      <c r="C469" s="23" t="s">
        <v>268</v>
      </c>
      <c r="D469" s="29" t="s">
        <v>193</v>
      </c>
      <c r="E469" s="29" t="s">
        <v>452</v>
      </c>
      <c r="F469" s="29" t="s">
        <v>269</v>
      </c>
      <c r="G469" s="30">
        <f t="shared" si="86"/>
        <v>11703800</v>
      </c>
      <c r="H469" s="30">
        <f t="shared" si="86"/>
        <v>11703800</v>
      </c>
      <c r="I469" s="30">
        <f t="shared" si="86"/>
        <v>11703800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</row>
    <row r="470" spans="1:255" s="17" customFormat="1" ht="12.75">
      <c r="A470" s="24">
        <v>334</v>
      </c>
      <c r="B470" s="25" t="s">
        <v>25</v>
      </c>
      <c r="C470" s="23" t="s">
        <v>270</v>
      </c>
      <c r="D470" s="29" t="s">
        <v>193</v>
      </c>
      <c r="E470" s="29" t="s">
        <v>452</v>
      </c>
      <c r="F470" s="29" t="s">
        <v>271</v>
      </c>
      <c r="G470" s="30">
        <v>11703800</v>
      </c>
      <c r="H470" s="30">
        <v>11703800</v>
      </c>
      <c r="I470" s="30">
        <v>11703800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</row>
    <row r="471" spans="1:255" s="17" customFormat="1" ht="12.75">
      <c r="A471" s="24">
        <v>335</v>
      </c>
      <c r="B471" s="25" t="s">
        <v>25</v>
      </c>
      <c r="C471" s="28" t="s">
        <v>18</v>
      </c>
      <c r="D471" s="29" t="s">
        <v>266</v>
      </c>
      <c r="E471" s="29"/>
      <c r="F471" s="29"/>
      <c r="G471" s="30">
        <f>G473</f>
        <v>2273500</v>
      </c>
      <c r="H471" s="30">
        <f>H473</f>
        <v>2273500</v>
      </c>
      <c r="I471" s="30">
        <f>I473</f>
        <v>2273500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</row>
    <row r="472" spans="1:255" s="17" customFormat="1" ht="24">
      <c r="A472" s="24">
        <v>336</v>
      </c>
      <c r="B472" s="25" t="s">
        <v>25</v>
      </c>
      <c r="C472" s="28" t="s">
        <v>309</v>
      </c>
      <c r="D472" s="29" t="s">
        <v>266</v>
      </c>
      <c r="E472" s="29" t="s">
        <v>414</v>
      </c>
      <c r="F472" s="29"/>
      <c r="G472" s="30">
        <f aca="true" t="shared" si="87" ref="G472:I473">G473</f>
        <v>2273500</v>
      </c>
      <c r="H472" s="30">
        <f t="shared" si="87"/>
        <v>2273500</v>
      </c>
      <c r="I472" s="30">
        <f t="shared" si="87"/>
        <v>2273500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</row>
    <row r="473" spans="1:255" s="17" customFormat="1" ht="24">
      <c r="A473" s="24">
        <v>337</v>
      </c>
      <c r="B473" s="25" t="s">
        <v>25</v>
      </c>
      <c r="C473" s="23" t="s">
        <v>279</v>
      </c>
      <c r="D473" s="29" t="s">
        <v>266</v>
      </c>
      <c r="E473" s="29" t="s">
        <v>447</v>
      </c>
      <c r="F473" s="29"/>
      <c r="G473" s="30">
        <f t="shared" si="87"/>
        <v>2273500</v>
      </c>
      <c r="H473" s="30">
        <f t="shared" si="87"/>
        <v>2273500</v>
      </c>
      <c r="I473" s="30">
        <f t="shared" si="87"/>
        <v>2273500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</row>
    <row r="474" spans="1:255" s="7" customFormat="1" ht="136.5" customHeight="1">
      <c r="A474" s="24">
        <v>338</v>
      </c>
      <c r="B474" s="25" t="s">
        <v>25</v>
      </c>
      <c r="C474" s="23" t="s">
        <v>296</v>
      </c>
      <c r="D474" s="29" t="s">
        <v>266</v>
      </c>
      <c r="E474" s="29" t="s">
        <v>453</v>
      </c>
      <c r="F474" s="29"/>
      <c r="G474" s="30">
        <f>G475+G477</f>
        <v>2273500</v>
      </c>
      <c r="H474" s="30">
        <f>H475+H477</f>
        <v>2273500</v>
      </c>
      <c r="I474" s="30">
        <f>I475+I477</f>
        <v>2273500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</row>
    <row r="475" spans="1:255" s="17" customFormat="1" ht="28.5" customHeight="1">
      <c r="A475" s="24">
        <v>339</v>
      </c>
      <c r="B475" s="25" t="s">
        <v>25</v>
      </c>
      <c r="C475" s="23" t="s">
        <v>226</v>
      </c>
      <c r="D475" s="29" t="s">
        <v>266</v>
      </c>
      <c r="E475" s="29" t="s">
        <v>453</v>
      </c>
      <c r="F475" s="29" t="s">
        <v>155</v>
      </c>
      <c r="G475" s="30">
        <f>G476</f>
        <v>38649.5</v>
      </c>
      <c r="H475" s="30">
        <f>H476</f>
        <v>38649.5</v>
      </c>
      <c r="I475" s="30">
        <f>I476</f>
        <v>38649.5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</row>
    <row r="476" spans="1:255" s="17" customFormat="1" ht="23.25" customHeight="1">
      <c r="A476" s="24">
        <v>340</v>
      </c>
      <c r="B476" s="25" t="s">
        <v>25</v>
      </c>
      <c r="C476" s="23" t="s">
        <v>152</v>
      </c>
      <c r="D476" s="29" t="s">
        <v>266</v>
      </c>
      <c r="E476" s="29" t="s">
        <v>453</v>
      </c>
      <c r="F476" s="29" t="s">
        <v>156</v>
      </c>
      <c r="G476" s="30">
        <f>38649.5</f>
        <v>38649.5</v>
      </c>
      <c r="H476" s="30">
        <f>38649.5</f>
        <v>38649.5</v>
      </c>
      <c r="I476" s="30">
        <f>38649.5</f>
        <v>38649.5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</row>
    <row r="477" spans="1:255" s="17" customFormat="1" ht="15" customHeight="1">
      <c r="A477" s="24">
        <v>341</v>
      </c>
      <c r="B477" s="25" t="s">
        <v>25</v>
      </c>
      <c r="C477" s="23" t="s">
        <v>275</v>
      </c>
      <c r="D477" s="29" t="s">
        <v>266</v>
      </c>
      <c r="E477" s="29" t="s">
        <v>453</v>
      </c>
      <c r="F477" s="29" t="s">
        <v>274</v>
      </c>
      <c r="G477" s="30">
        <f>G478</f>
        <v>2234850.5</v>
      </c>
      <c r="H477" s="30">
        <f>H478</f>
        <v>2234850.5</v>
      </c>
      <c r="I477" s="30">
        <f>I478</f>
        <v>2234850.5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</row>
    <row r="478" spans="1:255" s="17" customFormat="1" ht="27.75" customHeight="1">
      <c r="A478" s="24">
        <v>342</v>
      </c>
      <c r="B478" s="25" t="s">
        <v>25</v>
      </c>
      <c r="C478" s="38" t="s">
        <v>485</v>
      </c>
      <c r="D478" s="29" t="s">
        <v>266</v>
      </c>
      <c r="E478" s="29" t="s">
        <v>453</v>
      </c>
      <c r="F478" s="29" t="s">
        <v>136</v>
      </c>
      <c r="G478" s="30">
        <f>2234850.5</f>
        <v>2234850.5</v>
      </c>
      <c r="H478" s="30">
        <f>2234850.5</f>
        <v>2234850.5</v>
      </c>
      <c r="I478" s="30">
        <f>2234850.5</f>
        <v>2234850.5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</row>
    <row r="479" spans="1:9" ht="12.75">
      <c r="A479" s="24">
        <v>343</v>
      </c>
      <c r="B479" s="25" t="s">
        <v>25</v>
      </c>
      <c r="C479" s="28" t="s">
        <v>29</v>
      </c>
      <c r="D479" s="29" t="s">
        <v>26</v>
      </c>
      <c r="E479" s="29"/>
      <c r="F479" s="29"/>
      <c r="G479" s="30">
        <f>G480</f>
        <v>900000</v>
      </c>
      <c r="H479" s="30">
        <f aca="true" t="shared" si="88" ref="G479:I484">H480</f>
        <v>900000</v>
      </c>
      <c r="I479" s="30">
        <f t="shared" si="88"/>
        <v>900000</v>
      </c>
    </row>
    <row r="480" spans="1:255" s="7" customFormat="1" ht="12.75">
      <c r="A480" s="24">
        <v>344</v>
      </c>
      <c r="B480" s="25" t="s">
        <v>25</v>
      </c>
      <c r="C480" s="28" t="s">
        <v>92</v>
      </c>
      <c r="D480" s="29" t="s">
        <v>91</v>
      </c>
      <c r="E480" s="29"/>
      <c r="F480" s="29"/>
      <c r="G480" s="30">
        <f t="shared" si="88"/>
        <v>900000</v>
      </c>
      <c r="H480" s="30">
        <f t="shared" si="88"/>
        <v>900000</v>
      </c>
      <c r="I480" s="30">
        <f t="shared" si="88"/>
        <v>900000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</row>
    <row r="481" spans="1:255" s="17" customFormat="1" ht="24">
      <c r="A481" s="24">
        <v>345</v>
      </c>
      <c r="B481" s="25" t="s">
        <v>25</v>
      </c>
      <c r="C481" s="28" t="s">
        <v>309</v>
      </c>
      <c r="D481" s="29" t="s">
        <v>91</v>
      </c>
      <c r="E481" s="29" t="s">
        <v>414</v>
      </c>
      <c r="F481" s="29"/>
      <c r="G481" s="30">
        <f t="shared" si="88"/>
        <v>900000</v>
      </c>
      <c r="H481" s="30">
        <f t="shared" si="88"/>
        <v>900000</v>
      </c>
      <c r="I481" s="30">
        <f t="shared" si="88"/>
        <v>900000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</row>
    <row r="482" spans="1:255" s="17" customFormat="1" ht="24" customHeight="1">
      <c r="A482" s="24">
        <v>346</v>
      </c>
      <c r="B482" s="25" t="s">
        <v>25</v>
      </c>
      <c r="C482" s="23" t="s">
        <v>314</v>
      </c>
      <c r="D482" s="29" t="s">
        <v>91</v>
      </c>
      <c r="E482" s="29" t="s">
        <v>441</v>
      </c>
      <c r="F482" s="29"/>
      <c r="G482" s="30">
        <f t="shared" si="88"/>
        <v>900000</v>
      </c>
      <c r="H482" s="30">
        <f t="shared" si="88"/>
        <v>900000</v>
      </c>
      <c r="I482" s="30">
        <f t="shared" si="88"/>
        <v>900000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</row>
    <row r="483" spans="1:255" s="17" customFormat="1" ht="48.75" customHeight="1">
      <c r="A483" s="24">
        <v>347</v>
      </c>
      <c r="B483" s="25" t="s">
        <v>25</v>
      </c>
      <c r="C483" s="28" t="s">
        <v>78</v>
      </c>
      <c r="D483" s="29" t="s">
        <v>91</v>
      </c>
      <c r="E483" s="29" t="s">
        <v>454</v>
      </c>
      <c r="F483" s="29"/>
      <c r="G483" s="30">
        <f t="shared" si="88"/>
        <v>900000</v>
      </c>
      <c r="H483" s="30">
        <f t="shared" si="88"/>
        <v>900000</v>
      </c>
      <c r="I483" s="30">
        <f t="shared" si="88"/>
        <v>900000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</row>
    <row r="484" spans="1:255" s="17" customFormat="1" ht="15" customHeight="1">
      <c r="A484" s="24">
        <v>348</v>
      </c>
      <c r="B484" s="25" t="s">
        <v>25</v>
      </c>
      <c r="C484" s="28" t="s">
        <v>94</v>
      </c>
      <c r="D484" s="29" t="s">
        <v>91</v>
      </c>
      <c r="E484" s="29" t="s">
        <v>454</v>
      </c>
      <c r="F484" s="29" t="s">
        <v>269</v>
      </c>
      <c r="G484" s="30">
        <f t="shared" si="88"/>
        <v>900000</v>
      </c>
      <c r="H484" s="30">
        <f t="shared" si="88"/>
        <v>900000</v>
      </c>
      <c r="I484" s="30">
        <f t="shared" si="88"/>
        <v>900000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</row>
    <row r="485" spans="1:255" s="17" customFormat="1" ht="12.75">
      <c r="A485" s="24">
        <v>349</v>
      </c>
      <c r="B485" s="25" t="s">
        <v>25</v>
      </c>
      <c r="C485" s="23" t="s">
        <v>270</v>
      </c>
      <c r="D485" s="29" t="s">
        <v>91</v>
      </c>
      <c r="E485" s="29" t="s">
        <v>454</v>
      </c>
      <c r="F485" s="29" t="s">
        <v>271</v>
      </c>
      <c r="G485" s="30">
        <v>900000</v>
      </c>
      <c r="H485" s="30">
        <v>900000</v>
      </c>
      <c r="I485" s="30">
        <v>900000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</row>
    <row r="486" spans="1:9" ht="24.75" customHeight="1">
      <c r="A486" s="24">
        <v>350</v>
      </c>
      <c r="B486" s="25" t="s">
        <v>204</v>
      </c>
      <c r="C486" s="41" t="s">
        <v>212</v>
      </c>
      <c r="D486" s="45"/>
      <c r="E486" s="45"/>
      <c r="F486" s="45"/>
      <c r="G486" s="42">
        <f>G487+G511+G539+G523+G533</f>
        <v>38915432</v>
      </c>
      <c r="H486" s="42">
        <f>H487+H511+H539+H523+H533</f>
        <v>38890032</v>
      </c>
      <c r="I486" s="42">
        <f>I487+I511+I539+I523+I533</f>
        <v>38496732</v>
      </c>
    </row>
    <row r="487" spans="1:9" ht="19.5" customHeight="1">
      <c r="A487" s="24">
        <v>351</v>
      </c>
      <c r="B487" s="25" t="s">
        <v>204</v>
      </c>
      <c r="C487" s="28" t="s">
        <v>22</v>
      </c>
      <c r="D487" s="29" t="s">
        <v>173</v>
      </c>
      <c r="E487" s="29"/>
      <c r="F487" s="29"/>
      <c r="G487" s="30">
        <f>G488+G505</f>
        <v>6488796</v>
      </c>
      <c r="H487" s="30">
        <f>H488+H505</f>
        <v>6488796</v>
      </c>
      <c r="I487" s="30">
        <f>I488+I505</f>
        <v>6488796</v>
      </c>
    </row>
    <row r="488" spans="1:9" ht="36">
      <c r="A488" s="24">
        <v>352</v>
      </c>
      <c r="B488" s="25" t="s">
        <v>204</v>
      </c>
      <c r="C488" s="28" t="s">
        <v>259</v>
      </c>
      <c r="D488" s="29" t="s">
        <v>177</v>
      </c>
      <c r="E488" s="29"/>
      <c r="F488" s="29"/>
      <c r="G488" s="30">
        <f>G489</f>
        <v>6448896</v>
      </c>
      <c r="H488" s="30">
        <f aca="true" t="shared" si="89" ref="G488:I490">H489</f>
        <v>6448896</v>
      </c>
      <c r="I488" s="30">
        <f t="shared" si="89"/>
        <v>6448896</v>
      </c>
    </row>
    <row r="489" spans="1:255" s="20" customFormat="1" ht="24">
      <c r="A489" s="24">
        <v>353</v>
      </c>
      <c r="B489" s="25" t="s">
        <v>204</v>
      </c>
      <c r="C489" s="28" t="s">
        <v>518</v>
      </c>
      <c r="D489" s="29" t="s">
        <v>177</v>
      </c>
      <c r="E489" s="29" t="s">
        <v>455</v>
      </c>
      <c r="F489" s="29"/>
      <c r="G489" s="30">
        <f t="shared" si="89"/>
        <v>6448896</v>
      </c>
      <c r="H489" s="30">
        <f t="shared" si="89"/>
        <v>6448896</v>
      </c>
      <c r="I489" s="30">
        <f t="shared" si="89"/>
        <v>6448896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</row>
    <row r="490" spans="1:255" s="20" customFormat="1" ht="39.75" customHeight="1">
      <c r="A490" s="24">
        <v>354</v>
      </c>
      <c r="B490" s="25" t="s">
        <v>204</v>
      </c>
      <c r="C490" s="28" t="s">
        <v>67</v>
      </c>
      <c r="D490" s="29" t="s">
        <v>177</v>
      </c>
      <c r="E490" s="29" t="s">
        <v>456</v>
      </c>
      <c r="F490" s="29"/>
      <c r="G490" s="30">
        <f t="shared" si="89"/>
        <v>6448896</v>
      </c>
      <c r="H490" s="30">
        <f t="shared" si="89"/>
        <v>6448896</v>
      </c>
      <c r="I490" s="30">
        <f t="shared" si="89"/>
        <v>6448896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</row>
    <row r="491" spans="1:255" s="20" customFormat="1" ht="84">
      <c r="A491" s="24">
        <v>355</v>
      </c>
      <c r="B491" s="25" t="s">
        <v>204</v>
      </c>
      <c r="C491" s="23" t="s">
        <v>68</v>
      </c>
      <c r="D491" s="29" t="s">
        <v>177</v>
      </c>
      <c r="E491" s="29" t="s">
        <v>457</v>
      </c>
      <c r="F491" s="29"/>
      <c r="G491" s="30">
        <f>G492+G494</f>
        <v>6448896</v>
      </c>
      <c r="H491" s="30">
        <f>H492+H494</f>
        <v>6448896</v>
      </c>
      <c r="I491" s="30">
        <f>I492+I494</f>
        <v>6448896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</row>
    <row r="492" spans="1:255" s="20" customFormat="1" ht="48">
      <c r="A492" s="24">
        <v>356</v>
      </c>
      <c r="B492" s="25" t="s">
        <v>204</v>
      </c>
      <c r="C492" s="28" t="s">
        <v>294</v>
      </c>
      <c r="D492" s="29" t="s">
        <v>177</v>
      </c>
      <c r="E492" s="29" t="s">
        <v>457</v>
      </c>
      <c r="F492" s="29" t="s">
        <v>153</v>
      </c>
      <c r="G492" s="30">
        <f>G493</f>
        <v>5626110</v>
      </c>
      <c r="H492" s="30">
        <f>H493</f>
        <v>5626110</v>
      </c>
      <c r="I492" s="30">
        <f>I493</f>
        <v>5626110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</row>
    <row r="493" spans="1:255" s="20" customFormat="1" ht="24">
      <c r="A493" s="24">
        <v>357</v>
      </c>
      <c r="B493" s="25" t="s">
        <v>204</v>
      </c>
      <c r="C493" s="28" t="s">
        <v>295</v>
      </c>
      <c r="D493" s="29" t="s">
        <v>177</v>
      </c>
      <c r="E493" s="29" t="s">
        <v>457</v>
      </c>
      <c r="F493" s="29" t="s">
        <v>154</v>
      </c>
      <c r="G493" s="30">
        <f>5626110</f>
        <v>5626110</v>
      </c>
      <c r="H493" s="30">
        <f>5626110</f>
        <v>5626110</v>
      </c>
      <c r="I493" s="30">
        <f>5626110</f>
        <v>5626110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</row>
    <row r="494" spans="1:255" s="20" customFormat="1" ht="24">
      <c r="A494" s="24">
        <v>358</v>
      </c>
      <c r="B494" s="25" t="s">
        <v>204</v>
      </c>
      <c r="C494" s="23" t="s">
        <v>226</v>
      </c>
      <c r="D494" s="29" t="s">
        <v>177</v>
      </c>
      <c r="E494" s="29" t="s">
        <v>457</v>
      </c>
      <c r="F494" s="29" t="s">
        <v>155</v>
      </c>
      <c r="G494" s="30">
        <f>G495</f>
        <v>822786</v>
      </c>
      <c r="H494" s="30">
        <f>H495</f>
        <v>822786</v>
      </c>
      <c r="I494" s="30">
        <f>I495</f>
        <v>822786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</row>
    <row r="495" spans="1:255" s="20" customFormat="1" ht="24">
      <c r="A495" s="24">
        <v>359</v>
      </c>
      <c r="B495" s="25" t="s">
        <v>204</v>
      </c>
      <c r="C495" s="23" t="s">
        <v>152</v>
      </c>
      <c r="D495" s="29" t="s">
        <v>177</v>
      </c>
      <c r="E495" s="29" t="s">
        <v>457</v>
      </c>
      <c r="F495" s="29" t="s">
        <v>156</v>
      </c>
      <c r="G495" s="30">
        <f>822786</f>
        <v>822786</v>
      </c>
      <c r="H495" s="30">
        <f>822786</f>
        <v>822786</v>
      </c>
      <c r="I495" s="30">
        <f>822786</f>
        <v>822786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</row>
    <row r="496" spans="1:255" s="20" customFormat="1" ht="12.75" hidden="1">
      <c r="A496" s="24">
        <v>509</v>
      </c>
      <c r="B496" s="25" t="s">
        <v>204</v>
      </c>
      <c r="C496" s="28" t="s">
        <v>121</v>
      </c>
      <c r="D496" s="29" t="s">
        <v>177</v>
      </c>
      <c r="E496" s="29" t="s">
        <v>283</v>
      </c>
      <c r="F496" s="29"/>
      <c r="G496" s="30">
        <f>G497+G502</f>
        <v>0</v>
      </c>
      <c r="H496" s="30">
        <f>H497</f>
        <v>0</v>
      </c>
      <c r="I496" s="30">
        <f>I497</f>
        <v>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</row>
    <row r="497" spans="1:255" s="20" customFormat="1" ht="72" hidden="1">
      <c r="A497" s="24">
        <v>510</v>
      </c>
      <c r="B497" s="25" t="s">
        <v>204</v>
      </c>
      <c r="C497" s="39" t="s">
        <v>530</v>
      </c>
      <c r="D497" s="29" t="s">
        <v>177</v>
      </c>
      <c r="E497" s="29" t="s">
        <v>529</v>
      </c>
      <c r="F497" s="29"/>
      <c r="G497" s="30">
        <f>G498+G500</f>
        <v>0</v>
      </c>
      <c r="H497" s="30">
        <f>H498+H500</f>
        <v>0</v>
      </c>
      <c r="I497" s="30">
        <f>I498+I500</f>
        <v>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</row>
    <row r="498" spans="1:255" s="20" customFormat="1" ht="48" hidden="1">
      <c r="A498" s="24">
        <v>511</v>
      </c>
      <c r="B498" s="25" t="s">
        <v>204</v>
      </c>
      <c r="C498" s="28" t="s">
        <v>294</v>
      </c>
      <c r="D498" s="29" t="s">
        <v>177</v>
      </c>
      <c r="E498" s="29" t="s">
        <v>529</v>
      </c>
      <c r="F498" s="29" t="s">
        <v>153</v>
      </c>
      <c r="G498" s="30">
        <f>G499</f>
        <v>0</v>
      </c>
      <c r="H498" s="30">
        <f>H499</f>
        <v>0</v>
      </c>
      <c r="I498" s="30">
        <f>I499</f>
        <v>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</row>
    <row r="499" spans="1:255" s="20" customFormat="1" ht="24" hidden="1">
      <c r="A499" s="24">
        <v>512</v>
      </c>
      <c r="B499" s="25" t="s">
        <v>204</v>
      </c>
      <c r="C499" s="28" t="s">
        <v>295</v>
      </c>
      <c r="D499" s="29" t="s">
        <v>177</v>
      </c>
      <c r="E499" s="29" t="s">
        <v>529</v>
      </c>
      <c r="F499" s="29" t="s">
        <v>154</v>
      </c>
      <c r="G499" s="30">
        <v>0</v>
      </c>
      <c r="H499" s="30">
        <v>0</v>
      </c>
      <c r="I499" s="30">
        <v>0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</row>
    <row r="500" spans="1:255" s="20" customFormat="1" ht="24" hidden="1">
      <c r="A500" s="24">
        <v>513</v>
      </c>
      <c r="B500" s="25" t="s">
        <v>204</v>
      </c>
      <c r="C500" s="23" t="s">
        <v>151</v>
      </c>
      <c r="D500" s="29" t="s">
        <v>177</v>
      </c>
      <c r="E500" s="29" t="s">
        <v>529</v>
      </c>
      <c r="F500" s="29" t="s">
        <v>155</v>
      </c>
      <c r="G500" s="30">
        <f>G501</f>
        <v>0</v>
      </c>
      <c r="H500" s="30">
        <f>H501</f>
        <v>0</v>
      </c>
      <c r="I500" s="30">
        <f>I501</f>
        <v>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  <row r="501" spans="1:255" s="20" customFormat="1" ht="24" hidden="1">
      <c r="A501" s="24">
        <v>514</v>
      </c>
      <c r="B501" s="25" t="s">
        <v>204</v>
      </c>
      <c r="C501" s="23" t="s">
        <v>152</v>
      </c>
      <c r="D501" s="29" t="s">
        <v>177</v>
      </c>
      <c r="E501" s="29" t="s">
        <v>529</v>
      </c>
      <c r="F501" s="29" t="s">
        <v>156</v>
      </c>
      <c r="G501" s="30">
        <v>0</v>
      </c>
      <c r="H501" s="30">
        <v>0</v>
      </c>
      <c r="I501" s="30">
        <v>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</row>
    <row r="502" spans="1:255" s="20" customFormat="1" ht="84" hidden="1">
      <c r="A502" s="24">
        <v>515</v>
      </c>
      <c r="B502" s="25" t="s">
        <v>204</v>
      </c>
      <c r="C502" s="39" t="s">
        <v>479</v>
      </c>
      <c r="D502" s="29" t="s">
        <v>177</v>
      </c>
      <c r="E502" s="29" t="s">
        <v>480</v>
      </c>
      <c r="F502" s="29"/>
      <c r="G502" s="30">
        <f>G503</f>
        <v>0</v>
      </c>
      <c r="H502" s="30"/>
      <c r="I502" s="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</row>
    <row r="503" spans="1:255" s="20" customFormat="1" ht="24" hidden="1">
      <c r="A503" s="24">
        <v>516</v>
      </c>
      <c r="B503" s="25" t="s">
        <v>204</v>
      </c>
      <c r="C503" s="23" t="s">
        <v>151</v>
      </c>
      <c r="D503" s="29" t="s">
        <v>177</v>
      </c>
      <c r="E503" s="29" t="s">
        <v>480</v>
      </c>
      <c r="F503" s="29" t="s">
        <v>155</v>
      </c>
      <c r="G503" s="30">
        <f>G504</f>
        <v>0</v>
      </c>
      <c r="H503" s="30"/>
      <c r="I503" s="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</row>
    <row r="504" spans="1:255" s="20" customFormat="1" ht="24" hidden="1">
      <c r="A504" s="24">
        <v>517</v>
      </c>
      <c r="B504" s="25" t="s">
        <v>204</v>
      </c>
      <c r="C504" s="23" t="s">
        <v>152</v>
      </c>
      <c r="D504" s="29" t="s">
        <v>177</v>
      </c>
      <c r="E504" s="29" t="s">
        <v>480</v>
      </c>
      <c r="F504" s="29" t="s">
        <v>156</v>
      </c>
      <c r="G504" s="30">
        <v>0</v>
      </c>
      <c r="H504" s="30"/>
      <c r="I504" s="30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</row>
    <row r="505" spans="1:255" s="7" customFormat="1" ht="12.75">
      <c r="A505" s="24">
        <v>361</v>
      </c>
      <c r="B505" s="25" t="s">
        <v>204</v>
      </c>
      <c r="C505" s="28" t="s">
        <v>33</v>
      </c>
      <c r="D505" s="29" t="s">
        <v>23</v>
      </c>
      <c r="E505" s="29"/>
      <c r="F505" s="29"/>
      <c r="G505" s="30">
        <f aca="true" t="shared" si="90" ref="G505:I509">G506</f>
        <v>39900</v>
      </c>
      <c r="H505" s="30">
        <f t="shared" si="90"/>
        <v>39900</v>
      </c>
      <c r="I505" s="30">
        <f t="shared" si="90"/>
        <v>39900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</row>
    <row r="506" spans="1:255" s="7" customFormat="1" ht="11.25" customHeight="1">
      <c r="A506" s="24">
        <v>362</v>
      </c>
      <c r="B506" s="25" t="s">
        <v>204</v>
      </c>
      <c r="C506" s="28" t="s">
        <v>110</v>
      </c>
      <c r="D506" s="29" t="s">
        <v>23</v>
      </c>
      <c r="E506" s="29" t="s">
        <v>360</v>
      </c>
      <c r="F506" s="29"/>
      <c r="G506" s="30">
        <f t="shared" si="90"/>
        <v>39900</v>
      </c>
      <c r="H506" s="30">
        <f t="shared" si="90"/>
        <v>39900</v>
      </c>
      <c r="I506" s="30">
        <f t="shared" si="90"/>
        <v>39900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</row>
    <row r="507" spans="1:255" s="7" customFormat="1" ht="24">
      <c r="A507" s="24">
        <v>363</v>
      </c>
      <c r="B507" s="25" t="s">
        <v>204</v>
      </c>
      <c r="C507" s="34" t="s">
        <v>289</v>
      </c>
      <c r="D507" s="29" t="s">
        <v>23</v>
      </c>
      <c r="E507" s="29" t="s">
        <v>458</v>
      </c>
      <c r="F507" s="29"/>
      <c r="G507" s="30">
        <f t="shared" si="90"/>
        <v>39900</v>
      </c>
      <c r="H507" s="30">
        <f t="shared" si="90"/>
        <v>39900</v>
      </c>
      <c r="I507" s="30">
        <f t="shared" si="90"/>
        <v>39900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</row>
    <row r="508" spans="1:255" s="7" customFormat="1" ht="60.75" customHeight="1">
      <c r="A508" s="24">
        <v>364</v>
      </c>
      <c r="B508" s="25" t="s">
        <v>204</v>
      </c>
      <c r="C508" s="28" t="s">
        <v>263</v>
      </c>
      <c r="D508" s="29" t="s">
        <v>23</v>
      </c>
      <c r="E508" s="29" t="s">
        <v>459</v>
      </c>
      <c r="F508" s="29"/>
      <c r="G508" s="30">
        <f t="shared" si="90"/>
        <v>39900</v>
      </c>
      <c r="H508" s="30">
        <f t="shared" si="90"/>
        <v>39900</v>
      </c>
      <c r="I508" s="30">
        <f t="shared" si="90"/>
        <v>39900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</row>
    <row r="509" spans="1:255" s="7" customFormat="1" ht="12.75">
      <c r="A509" s="24">
        <v>365</v>
      </c>
      <c r="B509" s="25" t="s">
        <v>204</v>
      </c>
      <c r="C509" s="28" t="s">
        <v>183</v>
      </c>
      <c r="D509" s="29" t="s">
        <v>23</v>
      </c>
      <c r="E509" s="29" t="s">
        <v>459</v>
      </c>
      <c r="F509" s="29" t="s">
        <v>200</v>
      </c>
      <c r="G509" s="30">
        <f t="shared" si="90"/>
        <v>39900</v>
      </c>
      <c r="H509" s="30">
        <f t="shared" si="90"/>
        <v>39900</v>
      </c>
      <c r="I509" s="30">
        <f t="shared" si="90"/>
        <v>39900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</row>
    <row r="510" spans="1:255" s="7" customFormat="1" ht="12.75">
      <c r="A510" s="24">
        <v>366</v>
      </c>
      <c r="B510" s="25" t="s">
        <v>204</v>
      </c>
      <c r="C510" s="28" t="s">
        <v>265</v>
      </c>
      <c r="D510" s="29" t="s">
        <v>23</v>
      </c>
      <c r="E510" s="29" t="s">
        <v>459</v>
      </c>
      <c r="F510" s="29" t="s">
        <v>264</v>
      </c>
      <c r="G510" s="30">
        <v>39900</v>
      </c>
      <c r="H510" s="30">
        <v>39900</v>
      </c>
      <c r="I510" s="30">
        <v>39900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</row>
    <row r="511" spans="1:9" ht="12.75">
      <c r="A511" s="24">
        <v>367</v>
      </c>
      <c r="B511" s="25" t="s">
        <v>204</v>
      </c>
      <c r="C511" s="34" t="s">
        <v>290</v>
      </c>
      <c r="D511" s="29" t="s">
        <v>101</v>
      </c>
      <c r="E511" s="29"/>
      <c r="F511" s="29"/>
      <c r="G511" s="30">
        <f aca="true" t="shared" si="91" ref="G511:I516">G512</f>
        <v>418700</v>
      </c>
      <c r="H511" s="30">
        <f t="shared" si="91"/>
        <v>393300</v>
      </c>
      <c r="I511" s="30">
        <f t="shared" si="91"/>
        <v>0</v>
      </c>
    </row>
    <row r="512" spans="1:255" s="7" customFormat="1" ht="12.75">
      <c r="A512" s="24">
        <v>368</v>
      </c>
      <c r="B512" s="25" t="s">
        <v>204</v>
      </c>
      <c r="C512" s="34" t="s">
        <v>291</v>
      </c>
      <c r="D512" s="29" t="s">
        <v>30</v>
      </c>
      <c r="E512" s="29"/>
      <c r="F512" s="29"/>
      <c r="G512" s="35">
        <f t="shared" si="91"/>
        <v>418700</v>
      </c>
      <c r="H512" s="35">
        <f t="shared" si="91"/>
        <v>393300</v>
      </c>
      <c r="I512" s="35">
        <f t="shared" si="91"/>
        <v>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</row>
    <row r="513" spans="1:255" s="7" customFormat="1" ht="24">
      <c r="A513" s="24">
        <v>369</v>
      </c>
      <c r="B513" s="25" t="s">
        <v>204</v>
      </c>
      <c r="C513" s="28" t="s">
        <v>110</v>
      </c>
      <c r="D513" s="29" t="s">
        <v>30</v>
      </c>
      <c r="E513" s="29" t="s">
        <v>360</v>
      </c>
      <c r="F513" s="29"/>
      <c r="G513" s="35">
        <f t="shared" si="91"/>
        <v>418700</v>
      </c>
      <c r="H513" s="35">
        <f t="shared" si="91"/>
        <v>393300</v>
      </c>
      <c r="I513" s="35">
        <f t="shared" si="91"/>
        <v>0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</row>
    <row r="514" spans="1:255" s="7" customFormat="1" ht="24">
      <c r="A514" s="24">
        <v>370</v>
      </c>
      <c r="B514" s="25" t="s">
        <v>204</v>
      </c>
      <c r="C514" s="34" t="s">
        <v>289</v>
      </c>
      <c r="D514" s="29" t="s">
        <v>30</v>
      </c>
      <c r="E514" s="29" t="s">
        <v>458</v>
      </c>
      <c r="F514" s="29"/>
      <c r="G514" s="35">
        <f t="shared" si="91"/>
        <v>418700</v>
      </c>
      <c r="H514" s="35">
        <f t="shared" si="91"/>
        <v>393300</v>
      </c>
      <c r="I514" s="35">
        <f t="shared" si="91"/>
        <v>0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</row>
    <row r="515" spans="1:255" s="20" customFormat="1" ht="48">
      <c r="A515" s="24">
        <v>371</v>
      </c>
      <c r="B515" s="25" t="s">
        <v>204</v>
      </c>
      <c r="C515" s="34" t="s">
        <v>138</v>
      </c>
      <c r="D515" s="29" t="s">
        <v>30</v>
      </c>
      <c r="E515" s="29" t="s">
        <v>460</v>
      </c>
      <c r="F515" s="29"/>
      <c r="G515" s="35">
        <f t="shared" si="91"/>
        <v>418700</v>
      </c>
      <c r="H515" s="35">
        <f t="shared" si="91"/>
        <v>393300</v>
      </c>
      <c r="I515" s="35">
        <f t="shared" si="91"/>
        <v>0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</row>
    <row r="516" spans="1:255" s="7" customFormat="1" ht="12.75" customHeight="1">
      <c r="A516" s="24">
        <v>372</v>
      </c>
      <c r="B516" s="25" t="s">
        <v>204</v>
      </c>
      <c r="C516" s="28" t="s">
        <v>183</v>
      </c>
      <c r="D516" s="29" t="s">
        <v>30</v>
      </c>
      <c r="E516" s="29" t="s">
        <v>460</v>
      </c>
      <c r="F516" s="29" t="s">
        <v>200</v>
      </c>
      <c r="G516" s="35">
        <f t="shared" si="91"/>
        <v>418700</v>
      </c>
      <c r="H516" s="35">
        <f t="shared" si="91"/>
        <v>393300</v>
      </c>
      <c r="I516" s="35">
        <f t="shared" si="91"/>
        <v>0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</row>
    <row r="517" spans="1:255" s="7" customFormat="1" ht="12.75">
      <c r="A517" s="24">
        <v>373</v>
      </c>
      <c r="B517" s="25" t="s">
        <v>204</v>
      </c>
      <c r="C517" s="28" t="s">
        <v>265</v>
      </c>
      <c r="D517" s="29" t="s">
        <v>30</v>
      </c>
      <c r="E517" s="29" t="s">
        <v>460</v>
      </c>
      <c r="F517" s="29" t="s">
        <v>264</v>
      </c>
      <c r="G517" s="35">
        <v>418700</v>
      </c>
      <c r="H517" s="35">
        <v>393300</v>
      </c>
      <c r="I517" s="35">
        <v>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</row>
    <row r="518" spans="1:9" ht="12.75" hidden="1">
      <c r="A518" s="24">
        <v>531</v>
      </c>
      <c r="B518" s="25"/>
      <c r="C518" s="34"/>
      <c r="D518" s="29"/>
      <c r="E518" s="29"/>
      <c r="F518" s="29"/>
      <c r="G518" s="35"/>
      <c r="H518" s="35"/>
      <c r="I518" s="35"/>
    </row>
    <row r="519" spans="1:9" ht="12.75" hidden="1">
      <c r="A519" s="24">
        <v>532</v>
      </c>
      <c r="B519" s="25"/>
      <c r="C519" s="34"/>
      <c r="D519" s="29"/>
      <c r="E519" s="29"/>
      <c r="F519" s="29"/>
      <c r="G519" s="35"/>
      <c r="H519" s="35"/>
      <c r="I519" s="35"/>
    </row>
    <row r="520" spans="1:9" ht="12.75" hidden="1">
      <c r="A520" s="24">
        <v>533</v>
      </c>
      <c r="B520" s="25"/>
      <c r="C520" s="34"/>
      <c r="D520" s="29"/>
      <c r="E520" s="29"/>
      <c r="F520" s="29"/>
      <c r="G520" s="35"/>
      <c r="H520" s="35"/>
      <c r="I520" s="35"/>
    </row>
    <row r="521" spans="1:9" ht="12.75" hidden="1">
      <c r="A521" s="24">
        <v>534</v>
      </c>
      <c r="B521" s="25"/>
      <c r="C521" s="34"/>
      <c r="D521" s="29"/>
      <c r="E521" s="29"/>
      <c r="F521" s="29"/>
      <c r="G521" s="35"/>
      <c r="H521" s="35"/>
      <c r="I521" s="35"/>
    </row>
    <row r="522" spans="1:9" ht="12.75" hidden="1">
      <c r="A522" s="24">
        <v>535</v>
      </c>
      <c r="B522" s="25" t="s">
        <v>204</v>
      </c>
      <c r="C522" s="83" t="s">
        <v>32</v>
      </c>
      <c r="D522" s="29" t="s">
        <v>31</v>
      </c>
      <c r="E522" s="29"/>
      <c r="F522" s="29"/>
      <c r="G522" s="35">
        <f>G523</f>
        <v>0</v>
      </c>
      <c r="H522" s="35">
        <f>H523</f>
        <v>0</v>
      </c>
      <c r="I522" s="35">
        <f>I523</f>
        <v>0</v>
      </c>
    </row>
    <row r="523" spans="1:9" ht="12.75" hidden="1">
      <c r="A523" s="24">
        <v>536</v>
      </c>
      <c r="B523" s="25" t="s">
        <v>204</v>
      </c>
      <c r="C523" s="77" t="s">
        <v>255</v>
      </c>
      <c r="D523" s="29" t="s">
        <v>231</v>
      </c>
      <c r="E523" s="29"/>
      <c r="F523" s="29"/>
      <c r="G523" s="35">
        <f aca="true" t="shared" si="92" ref="G523:I524">G524</f>
        <v>0</v>
      </c>
      <c r="H523" s="35">
        <f t="shared" si="92"/>
        <v>0</v>
      </c>
      <c r="I523" s="35">
        <f>I524</f>
        <v>0</v>
      </c>
    </row>
    <row r="524" spans="1:9" ht="36" hidden="1">
      <c r="A524" s="24">
        <v>537</v>
      </c>
      <c r="B524" s="25" t="s">
        <v>204</v>
      </c>
      <c r="C524" s="77" t="s">
        <v>43</v>
      </c>
      <c r="D524" s="29" t="s">
        <v>254</v>
      </c>
      <c r="E524" s="29" t="s">
        <v>120</v>
      </c>
      <c r="F524" s="29"/>
      <c r="G524" s="35">
        <f t="shared" si="92"/>
        <v>0</v>
      </c>
      <c r="H524" s="35">
        <f t="shared" si="92"/>
        <v>0</v>
      </c>
      <c r="I524" s="35">
        <f t="shared" si="92"/>
        <v>0</v>
      </c>
    </row>
    <row r="525" spans="1:9" ht="12.75" hidden="1">
      <c r="A525" s="24">
        <v>538</v>
      </c>
      <c r="B525" s="25" t="s">
        <v>204</v>
      </c>
      <c r="C525" s="77" t="s">
        <v>121</v>
      </c>
      <c r="D525" s="29" t="s">
        <v>231</v>
      </c>
      <c r="E525" s="29" t="s">
        <v>283</v>
      </c>
      <c r="F525" s="29"/>
      <c r="G525" s="35">
        <f>G526+G529</f>
        <v>0</v>
      </c>
      <c r="H525" s="35">
        <f>H526+H529</f>
        <v>0</v>
      </c>
      <c r="I525" s="35">
        <f>I526+I529</f>
        <v>0</v>
      </c>
    </row>
    <row r="526" spans="1:9" ht="60" hidden="1">
      <c r="A526" s="24">
        <v>539</v>
      </c>
      <c r="B526" s="25" t="s">
        <v>204</v>
      </c>
      <c r="C526" s="77" t="s">
        <v>234</v>
      </c>
      <c r="D526" s="29" t="s">
        <v>231</v>
      </c>
      <c r="E526" s="29" t="s">
        <v>232</v>
      </c>
      <c r="F526" s="29"/>
      <c r="G526" s="35">
        <f aca="true" t="shared" si="93" ref="G526:I527">G527</f>
        <v>0</v>
      </c>
      <c r="H526" s="35">
        <f t="shared" si="93"/>
        <v>0</v>
      </c>
      <c r="I526" s="35">
        <f t="shared" si="93"/>
        <v>0</v>
      </c>
    </row>
    <row r="527" spans="1:9" ht="12.75" hidden="1">
      <c r="A527" s="24">
        <v>540</v>
      </c>
      <c r="B527" s="25" t="s">
        <v>204</v>
      </c>
      <c r="C527" s="28" t="s">
        <v>183</v>
      </c>
      <c r="D527" s="29" t="s">
        <v>231</v>
      </c>
      <c r="E527" s="29" t="s">
        <v>232</v>
      </c>
      <c r="F527" s="29" t="s">
        <v>200</v>
      </c>
      <c r="G527" s="35">
        <f t="shared" si="93"/>
        <v>0</v>
      </c>
      <c r="H527" s="35">
        <f t="shared" si="93"/>
        <v>0</v>
      </c>
      <c r="I527" s="35">
        <f t="shared" si="93"/>
        <v>0</v>
      </c>
    </row>
    <row r="528" spans="1:9" ht="12.75" hidden="1">
      <c r="A528" s="24">
        <v>541</v>
      </c>
      <c r="B528" s="25" t="s">
        <v>204</v>
      </c>
      <c r="C528" s="34" t="s">
        <v>144</v>
      </c>
      <c r="D528" s="29" t="s">
        <v>231</v>
      </c>
      <c r="E528" s="29" t="s">
        <v>232</v>
      </c>
      <c r="F528" s="29" t="s">
        <v>143</v>
      </c>
      <c r="G528" s="35">
        <v>0</v>
      </c>
      <c r="H528" s="35">
        <v>0</v>
      </c>
      <c r="I528" s="35">
        <v>0</v>
      </c>
    </row>
    <row r="529" spans="1:9" ht="84" hidden="1">
      <c r="A529" s="24">
        <v>542</v>
      </c>
      <c r="B529" s="25" t="s">
        <v>204</v>
      </c>
      <c r="C529" s="76" t="s">
        <v>235</v>
      </c>
      <c r="D529" s="29" t="s">
        <v>231</v>
      </c>
      <c r="E529" s="29" t="s">
        <v>233</v>
      </c>
      <c r="F529" s="29"/>
      <c r="G529" s="35">
        <f aca="true" t="shared" si="94" ref="G529:I530">G530</f>
        <v>0</v>
      </c>
      <c r="H529" s="35">
        <f t="shared" si="94"/>
        <v>0</v>
      </c>
      <c r="I529" s="35">
        <f t="shared" si="94"/>
        <v>0</v>
      </c>
    </row>
    <row r="530" spans="1:9" ht="12.75" hidden="1">
      <c r="A530" s="24">
        <v>543</v>
      </c>
      <c r="B530" s="25" t="s">
        <v>204</v>
      </c>
      <c r="C530" s="28" t="s">
        <v>183</v>
      </c>
      <c r="D530" s="29" t="s">
        <v>231</v>
      </c>
      <c r="E530" s="29" t="s">
        <v>233</v>
      </c>
      <c r="F530" s="29" t="s">
        <v>200</v>
      </c>
      <c r="G530" s="35">
        <f t="shared" si="94"/>
        <v>0</v>
      </c>
      <c r="H530" s="35">
        <f t="shared" si="94"/>
        <v>0</v>
      </c>
      <c r="I530" s="35">
        <f t="shared" si="94"/>
        <v>0</v>
      </c>
    </row>
    <row r="531" spans="1:9" ht="12.75" hidden="1">
      <c r="A531" s="24">
        <v>544</v>
      </c>
      <c r="B531" s="25" t="s">
        <v>204</v>
      </c>
      <c r="C531" s="34" t="s">
        <v>144</v>
      </c>
      <c r="D531" s="29" t="s">
        <v>231</v>
      </c>
      <c r="E531" s="29" t="s">
        <v>233</v>
      </c>
      <c r="F531" s="29" t="s">
        <v>143</v>
      </c>
      <c r="G531" s="35">
        <v>0</v>
      </c>
      <c r="H531" s="35">
        <v>0</v>
      </c>
      <c r="I531" s="35">
        <v>0</v>
      </c>
    </row>
    <row r="532" spans="1:9" ht="12.75" hidden="1">
      <c r="A532" s="24">
        <v>545</v>
      </c>
      <c r="B532" s="25" t="s">
        <v>204</v>
      </c>
      <c r="C532" s="83" t="s">
        <v>488</v>
      </c>
      <c r="D532" s="29" t="s">
        <v>487</v>
      </c>
      <c r="E532" s="29"/>
      <c r="F532" s="29"/>
      <c r="G532" s="35">
        <f>G533</f>
        <v>0</v>
      </c>
      <c r="H532" s="35">
        <f>H533</f>
        <v>0</v>
      </c>
      <c r="I532" s="35">
        <f>I533</f>
        <v>0</v>
      </c>
    </row>
    <row r="533" spans="1:9" ht="24" hidden="1">
      <c r="A533" s="24">
        <v>546</v>
      </c>
      <c r="B533" s="25" t="s">
        <v>204</v>
      </c>
      <c r="C533" s="77" t="s">
        <v>241</v>
      </c>
      <c r="D533" s="29" t="s">
        <v>236</v>
      </c>
      <c r="E533" s="29"/>
      <c r="F533" s="29"/>
      <c r="G533" s="35">
        <f>G534</f>
        <v>0</v>
      </c>
      <c r="H533" s="35">
        <f aca="true" t="shared" si="95" ref="H533:I537">H534</f>
        <v>0</v>
      </c>
      <c r="I533" s="35">
        <f t="shared" si="95"/>
        <v>0</v>
      </c>
    </row>
    <row r="534" spans="1:9" ht="24" hidden="1">
      <c r="A534" s="24">
        <v>547</v>
      </c>
      <c r="B534" s="25" t="s">
        <v>204</v>
      </c>
      <c r="C534" s="77" t="s">
        <v>242</v>
      </c>
      <c r="D534" s="29" t="s">
        <v>236</v>
      </c>
      <c r="E534" s="29" t="s">
        <v>260</v>
      </c>
      <c r="F534" s="29"/>
      <c r="G534" s="35">
        <f>G535</f>
        <v>0</v>
      </c>
      <c r="H534" s="35">
        <f t="shared" si="95"/>
        <v>0</v>
      </c>
      <c r="I534" s="35">
        <f t="shared" si="95"/>
        <v>0</v>
      </c>
    </row>
    <row r="535" spans="1:9" ht="24" hidden="1">
      <c r="A535" s="24">
        <v>548</v>
      </c>
      <c r="B535" s="25" t="s">
        <v>204</v>
      </c>
      <c r="C535" s="77" t="s">
        <v>243</v>
      </c>
      <c r="D535" s="29" t="s">
        <v>236</v>
      </c>
      <c r="E535" s="29" t="s">
        <v>237</v>
      </c>
      <c r="F535" s="29"/>
      <c r="G535" s="35">
        <f>G536</f>
        <v>0</v>
      </c>
      <c r="H535" s="35">
        <f t="shared" si="95"/>
        <v>0</v>
      </c>
      <c r="I535" s="35">
        <f t="shared" si="95"/>
        <v>0</v>
      </c>
    </row>
    <row r="536" spans="1:9" ht="48" hidden="1">
      <c r="A536" s="24">
        <v>549</v>
      </c>
      <c r="B536" s="25" t="s">
        <v>204</v>
      </c>
      <c r="C536" s="77" t="s">
        <v>249</v>
      </c>
      <c r="D536" s="29" t="s">
        <v>236</v>
      </c>
      <c r="E536" s="29" t="s">
        <v>238</v>
      </c>
      <c r="F536" s="29"/>
      <c r="G536" s="35">
        <f>G537</f>
        <v>0</v>
      </c>
      <c r="H536" s="35">
        <f t="shared" si="95"/>
        <v>0</v>
      </c>
      <c r="I536" s="35">
        <f t="shared" si="95"/>
        <v>0</v>
      </c>
    </row>
    <row r="537" spans="1:9" ht="12.75" hidden="1">
      <c r="A537" s="24">
        <v>550</v>
      </c>
      <c r="B537" s="25" t="s">
        <v>204</v>
      </c>
      <c r="C537" s="78" t="s">
        <v>251</v>
      </c>
      <c r="D537" s="29" t="s">
        <v>236</v>
      </c>
      <c r="E537" s="29" t="s">
        <v>238</v>
      </c>
      <c r="F537" s="29" t="s">
        <v>239</v>
      </c>
      <c r="G537" s="35">
        <f>G538</f>
        <v>0</v>
      </c>
      <c r="H537" s="35">
        <f t="shared" si="95"/>
        <v>0</v>
      </c>
      <c r="I537" s="35">
        <f t="shared" si="95"/>
        <v>0</v>
      </c>
    </row>
    <row r="538" spans="1:9" ht="12.75" hidden="1">
      <c r="A538" s="24">
        <v>551</v>
      </c>
      <c r="B538" s="25" t="s">
        <v>204</v>
      </c>
      <c r="C538" s="78" t="s">
        <v>250</v>
      </c>
      <c r="D538" s="29" t="s">
        <v>236</v>
      </c>
      <c r="E538" s="29" t="s">
        <v>238</v>
      </c>
      <c r="F538" s="29" t="s">
        <v>240</v>
      </c>
      <c r="G538" s="35">
        <v>0</v>
      </c>
      <c r="H538" s="35">
        <v>0</v>
      </c>
      <c r="I538" s="35">
        <v>0</v>
      </c>
    </row>
    <row r="539" spans="1:9" ht="33" customHeight="1">
      <c r="A539" s="24">
        <v>374</v>
      </c>
      <c r="B539" s="25" t="s">
        <v>204</v>
      </c>
      <c r="C539" s="28" t="s">
        <v>489</v>
      </c>
      <c r="D539" s="29" t="s">
        <v>27</v>
      </c>
      <c r="E539" s="29"/>
      <c r="F539" s="46"/>
      <c r="G539" s="30">
        <f>G540+G549</f>
        <v>32007936</v>
      </c>
      <c r="H539" s="30">
        <f>H540+H549</f>
        <v>32007936</v>
      </c>
      <c r="I539" s="30">
        <f>I540+I549</f>
        <v>32007936</v>
      </c>
    </row>
    <row r="540" spans="1:255" s="20" customFormat="1" ht="36">
      <c r="A540" s="24">
        <v>375</v>
      </c>
      <c r="B540" s="25" t="s">
        <v>204</v>
      </c>
      <c r="C540" s="28" t="s">
        <v>157</v>
      </c>
      <c r="D540" s="29" t="s">
        <v>28</v>
      </c>
      <c r="E540" s="29"/>
      <c r="F540" s="29"/>
      <c r="G540" s="30">
        <f>G541</f>
        <v>17652201</v>
      </c>
      <c r="H540" s="30">
        <f aca="true" t="shared" si="96" ref="G540:I541">H541</f>
        <v>17652201</v>
      </c>
      <c r="I540" s="30">
        <f t="shared" si="96"/>
        <v>17652201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</row>
    <row r="541" spans="1:255" s="20" customFormat="1" ht="24">
      <c r="A541" s="24">
        <v>376</v>
      </c>
      <c r="B541" s="25" t="s">
        <v>204</v>
      </c>
      <c r="C541" s="28" t="s">
        <v>518</v>
      </c>
      <c r="D541" s="29" t="s">
        <v>28</v>
      </c>
      <c r="E541" s="29" t="s">
        <v>455</v>
      </c>
      <c r="F541" s="29"/>
      <c r="G541" s="30">
        <f t="shared" si="96"/>
        <v>17652201</v>
      </c>
      <c r="H541" s="30">
        <f t="shared" si="96"/>
        <v>17652201</v>
      </c>
      <c r="I541" s="30">
        <f t="shared" si="96"/>
        <v>17652201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</row>
    <row r="542" spans="1:255" s="20" customFormat="1" ht="36">
      <c r="A542" s="24">
        <v>377</v>
      </c>
      <c r="B542" s="25" t="s">
        <v>204</v>
      </c>
      <c r="C542" s="28" t="s">
        <v>67</v>
      </c>
      <c r="D542" s="29" t="s">
        <v>28</v>
      </c>
      <c r="E542" s="29" t="s">
        <v>456</v>
      </c>
      <c r="F542" s="29"/>
      <c r="G542" s="30">
        <f>G543+G546</f>
        <v>17652201</v>
      </c>
      <c r="H542" s="30">
        <f>H543+H546</f>
        <v>17652201</v>
      </c>
      <c r="I542" s="30">
        <f>I543+I546</f>
        <v>17652201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</row>
    <row r="543" spans="1:255" s="7" customFormat="1" ht="92.25" customHeight="1">
      <c r="A543" s="24">
        <v>378</v>
      </c>
      <c r="B543" s="25" t="s">
        <v>204</v>
      </c>
      <c r="C543" s="68" t="s">
        <v>69</v>
      </c>
      <c r="D543" s="29" t="s">
        <v>28</v>
      </c>
      <c r="E543" s="29" t="s">
        <v>461</v>
      </c>
      <c r="F543" s="29"/>
      <c r="G543" s="30">
        <f aca="true" t="shared" si="97" ref="G543:I544">G544</f>
        <v>8657101</v>
      </c>
      <c r="H543" s="30">
        <f t="shared" si="97"/>
        <v>8657101</v>
      </c>
      <c r="I543" s="30">
        <f t="shared" si="97"/>
        <v>8657101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</row>
    <row r="544" spans="1:255" s="20" customFormat="1" ht="15" customHeight="1">
      <c r="A544" s="24">
        <v>379</v>
      </c>
      <c r="B544" s="25" t="s">
        <v>204</v>
      </c>
      <c r="C544" s="28" t="s">
        <v>183</v>
      </c>
      <c r="D544" s="29" t="s">
        <v>28</v>
      </c>
      <c r="E544" s="29" t="s">
        <v>461</v>
      </c>
      <c r="F544" s="29" t="s">
        <v>200</v>
      </c>
      <c r="G544" s="30">
        <f t="shared" si="97"/>
        <v>8657101</v>
      </c>
      <c r="H544" s="30">
        <f t="shared" si="97"/>
        <v>8657101</v>
      </c>
      <c r="I544" s="30">
        <f t="shared" si="97"/>
        <v>8657101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</row>
    <row r="545" spans="1:255" s="20" customFormat="1" ht="12.75">
      <c r="A545" s="24">
        <v>380</v>
      </c>
      <c r="B545" s="25" t="s">
        <v>204</v>
      </c>
      <c r="C545" s="34" t="s">
        <v>198</v>
      </c>
      <c r="D545" s="29" t="s">
        <v>28</v>
      </c>
      <c r="E545" s="29" t="s">
        <v>461</v>
      </c>
      <c r="F545" s="29" t="s">
        <v>197</v>
      </c>
      <c r="G545" s="30">
        <f>8657101</f>
        <v>8657101</v>
      </c>
      <c r="H545" s="30">
        <f>8657101</f>
        <v>8657101</v>
      </c>
      <c r="I545" s="30">
        <f>8657101</f>
        <v>8657101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</row>
    <row r="546" spans="1:255" s="7" customFormat="1" ht="99" customHeight="1">
      <c r="A546" s="24">
        <v>381</v>
      </c>
      <c r="B546" s="25" t="s">
        <v>204</v>
      </c>
      <c r="C546" s="68" t="s">
        <v>70</v>
      </c>
      <c r="D546" s="29" t="s">
        <v>28</v>
      </c>
      <c r="E546" s="29" t="s">
        <v>462</v>
      </c>
      <c r="F546" s="29"/>
      <c r="G546" s="30">
        <f aca="true" t="shared" si="98" ref="G546:I547">G547</f>
        <v>8995100</v>
      </c>
      <c r="H546" s="30">
        <f>H547</f>
        <v>8995100</v>
      </c>
      <c r="I546" s="30">
        <f t="shared" si="98"/>
        <v>8995100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</row>
    <row r="547" spans="1:255" s="20" customFormat="1" ht="12.75">
      <c r="A547" s="24">
        <v>382</v>
      </c>
      <c r="B547" s="25" t="s">
        <v>204</v>
      </c>
      <c r="C547" s="28" t="s">
        <v>183</v>
      </c>
      <c r="D547" s="29" t="s">
        <v>28</v>
      </c>
      <c r="E547" s="29" t="s">
        <v>462</v>
      </c>
      <c r="F547" s="29" t="s">
        <v>200</v>
      </c>
      <c r="G547" s="30">
        <f t="shared" si="98"/>
        <v>8995100</v>
      </c>
      <c r="H547" s="30">
        <f t="shared" si="98"/>
        <v>8995100</v>
      </c>
      <c r="I547" s="30">
        <f t="shared" si="98"/>
        <v>8995100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</row>
    <row r="548" spans="1:255" s="20" customFormat="1" ht="12.75">
      <c r="A548" s="24">
        <v>383</v>
      </c>
      <c r="B548" s="25" t="s">
        <v>204</v>
      </c>
      <c r="C548" s="34" t="s">
        <v>198</v>
      </c>
      <c r="D548" s="29" t="s">
        <v>28</v>
      </c>
      <c r="E548" s="29" t="s">
        <v>462</v>
      </c>
      <c r="F548" s="29" t="s">
        <v>197</v>
      </c>
      <c r="G548" s="30">
        <v>8995100</v>
      </c>
      <c r="H548" s="30">
        <v>8995100</v>
      </c>
      <c r="I548" s="30">
        <v>8995100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</row>
    <row r="549" spans="1:255" s="20" customFormat="1" ht="12.75">
      <c r="A549" s="24">
        <v>384</v>
      </c>
      <c r="B549" s="25" t="s">
        <v>204</v>
      </c>
      <c r="C549" s="34" t="s">
        <v>100</v>
      </c>
      <c r="D549" s="29" t="s">
        <v>142</v>
      </c>
      <c r="E549" s="29"/>
      <c r="F549" s="29"/>
      <c r="G549" s="30">
        <f>G550+G558+G553</f>
        <v>14355735</v>
      </c>
      <c r="H549" s="30">
        <f>H550</f>
        <v>14355735</v>
      </c>
      <c r="I549" s="30">
        <f>I550</f>
        <v>14355735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</row>
    <row r="550" spans="1:255" s="7" customFormat="1" ht="84">
      <c r="A550" s="24">
        <v>385</v>
      </c>
      <c r="B550" s="25" t="s">
        <v>204</v>
      </c>
      <c r="C550" s="68" t="s">
        <v>71</v>
      </c>
      <c r="D550" s="29" t="s">
        <v>142</v>
      </c>
      <c r="E550" s="29" t="s">
        <v>463</v>
      </c>
      <c r="F550" s="29"/>
      <c r="G550" s="30">
        <f aca="true" t="shared" si="99" ref="G550:I551">G551</f>
        <v>14355735</v>
      </c>
      <c r="H550" s="30">
        <f t="shared" si="99"/>
        <v>14355735</v>
      </c>
      <c r="I550" s="30">
        <f t="shared" si="99"/>
        <v>14355735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</row>
    <row r="551" spans="1:255" s="20" customFormat="1" ht="12.75">
      <c r="A551" s="24">
        <v>386</v>
      </c>
      <c r="B551" s="25" t="s">
        <v>204</v>
      </c>
      <c r="C551" s="28" t="s">
        <v>183</v>
      </c>
      <c r="D551" s="29" t="s">
        <v>142</v>
      </c>
      <c r="E551" s="29" t="s">
        <v>463</v>
      </c>
      <c r="F551" s="29" t="s">
        <v>200</v>
      </c>
      <c r="G551" s="30">
        <f t="shared" si="99"/>
        <v>14355735</v>
      </c>
      <c r="H551" s="30">
        <f t="shared" si="99"/>
        <v>14355735</v>
      </c>
      <c r="I551" s="30">
        <f t="shared" si="99"/>
        <v>14355735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</row>
    <row r="552" spans="1:255" s="20" customFormat="1" ht="12.75">
      <c r="A552" s="24">
        <v>387</v>
      </c>
      <c r="B552" s="25" t="s">
        <v>204</v>
      </c>
      <c r="C552" s="34" t="s">
        <v>144</v>
      </c>
      <c r="D552" s="29" t="s">
        <v>142</v>
      </c>
      <c r="E552" s="29" t="s">
        <v>463</v>
      </c>
      <c r="F552" s="29" t="s">
        <v>143</v>
      </c>
      <c r="G552" s="30">
        <f>14255735+100000</f>
        <v>14355735</v>
      </c>
      <c r="H552" s="30">
        <f>14255735+100000</f>
        <v>14355735</v>
      </c>
      <c r="I552" s="30">
        <f>14255735+100000</f>
        <v>14355735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</row>
    <row r="553" spans="1:255" s="20" customFormat="1" ht="36" hidden="1">
      <c r="A553" s="24">
        <v>566</v>
      </c>
      <c r="B553" s="25" t="s">
        <v>204</v>
      </c>
      <c r="C553" s="28" t="s">
        <v>43</v>
      </c>
      <c r="D553" s="29" t="s">
        <v>142</v>
      </c>
      <c r="E553" s="29" t="s">
        <v>120</v>
      </c>
      <c r="F553" s="29"/>
      <c r="G553" s="30">
        <f>G554</f>
        <v>0</v>
      </c>
      <c r="H553" s="30">
        <f aca="true" t="shared" si="100" ref="H553:I556">H554</f>
        <v>0</v>
      </c>
      <c r="I553" s="30">
        <f t="shared" si="100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</row>
    <row r="554" spans="1:255" s="20" customFormat="1" ht="12.75" hidden="1">
      <c r="A554" s="24">
        <v>567</v>
      </c>
      <c r="B554" s="25" t="s">
        <v>204</v>
      </c>
      <c r="C554" s="28" t="s">
        <v>121</v>
      </c>
      <c r="D554" s="29" t="s">
        <v>142</v>
      </c>
      <c r="E554" s="29" t="s">
        <v>283</v>
      </c>
      <c r="F554" s="29"/>
      <c r="G554" s="30">
        <f>G555</f>
        <v>0</v>
      </c>
      <c r="H554" s="30">
        <f t="shared" si="100"/>
        <v>0</v>
      </c>
      <c r="I554" s="30">
        <f t="shared" si="100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</row>
    <row r="555" spans="1:255" s="20" customFormat="1" ht="72" hidden="1">
      <c r="A555" s="24">
        <v>568</v>
      </c>
      <c r="B555" s="25" t="s">
        <v>204</v>
      </c>
      <c r="C555" s="39" t="s">
        <v>530</v>
      </c>
      <c r="D555" s="29" t="s">
        <v>142</v>
      </c>
      <c r="E555" s="29" t="s">
        <v>529</v>
      </c>
      <c r="F555" s="29"/>
      <c r="G555" s="30">
        <f>G556</f>
        <v>0</v>
      </c>
      <c r="H555" s="30">
        <f t="shared" si="100"/>
        <v>0</v>
      </c>
      <c r="I555" s="30">
        <f t="shared" si="100"/>
        <v>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</row>
    <row r="556" spans="1:255" s="20" customFormat="1" ht="12.75" hidden="1">
      <c r="A556" s="24">
        <v>569</v>
      </c>
      <c r="B556" s="25" t="s">
        <v>204</v>
      </c>
      <c r="C556" s="28" t="s">
        <v>183</v>
      </c>
      <c r="D556" s="29" t="s">
        <v>142</v>
      </c>
      <c r="E556" s="29" t="s">
        <v>529</v>
      </c>
      <c r="F556" s="29" t="s">
        <v>200</v>
      </c>
      <c r="G556" s="30">
        <f>G557</f>
        <v>0</v>
      </c>
      <c r="H556" s="30">
        <f t="shared" si="100"/>
        <v>0</v>
      </c>
      <c r="I556" s="30">
        <f t="shared" si="100"/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</row>
    <row r="557" spans="1:255" s="20" customFormat="1" ht="12.75" hidden="1">
      <c r="A557" s="24">
        <v>570</v>
      </c>
      <c r="B557" s="25" t="s">
        <v>204</v>
      </c>
      <c r="C557" s="34" t="s">
        <v>144</v>
      </c>
      <c r="D557" s="29" t="s">
        <v>142</v>
      </c>
      <c r="E557" s="29" t="s">
        <v>529</v>
      </c>
      <c r="F557" s="29" t="s">
        <v>143</v>
      </c>
      <c r="G557" s="30">
        <v>0</v>
      </c>
      <c r="H557" s="30">
        <v>0</v>
      </c>
      <c r="I557" s="30"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</row>
    <row r="558" spans="1:255" s="20" customFormat="1" ht="24" hidden="1">
      <c r="A558" s="24">
        <v>571</v>
      </c>
      <c r="B558" s="25" t="s">
        <v>204</v>
      </c>
      <c r="C558" s="77" t="s">
        <v>110</v>
      </c>
      <c r="D558" s="29" t="s">
        <v>142</v>
      </c>
      <c r="E558" s="29" t="s">
        <v>109</v>
      </c>
      <c r="F558" s="29"/>
      <c r="G558" s="30">
        <f>G559</f>
        <v>0</v>
      </c>
      <c r="H558" s="30">
        <f aca="true" t="shared" si="101" ref="H558:I561">H559</f>
        <v>0</v>
      </c>
      <c r="I558" s="30">
        <f t="shared" si="101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</row>
    <row r="559" spans="1:255" s="20" customFormat="1" ht="24" hidden="1">
      <c r="A559" s="24">
        <v>572</v>
      </c>
      <c r="B559" s="25" t="s">
        <v>204</v>
      </c>
      <c r="C559" s="77" t="s">
        <v>289</v>
      </c>
      <c r="D559" s="29" t="s">
        <v>142</v>
      </c>
      <c r="E559" s="29" t="s">
        <v>262</v>
      </c>
      <c r="F559" s="29"/>
      <c r="G559" s="30">
        <f>G560</f>
        <v>0</v>
      </c>
      <c r="H559" s="30">
        <f t="shared" si="101"/>
        <v>0</v>
      </c>
      <c r="I559" s="30">
        <f t="shared" si="101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</row>
    <row r="560" spans="1:255" s="20" customFormat="1" ht="60" hidden="1">
      <c r="A560" s="24">
        <v>573</v>
      </c>
      <c r="B560" s="25" t="s">
        <v>204</v>
      </c>
      <c r="C560" s="77" t="s">
        <v>253</v>
      </c>
      <c r="D560" s="29" t="s">
        <v>142</v>
      </c>
      <c r="E560" s="29" t="s">
        <v>252</v>
      </c>
      <c r="F560" s="29"/>
      <c r="G560" s="30">
        <f>G561</f>
        <v>0</v>
      </c>
      <c r="H560" s="30">
        <f t="shared" si="101"/>
        <v>0</v>
      </c>
      <c r="I560" s="30">
        <f t="shared" si="101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</row>
    <row r="561" spans="1:255" s="20" customFormat="1" ht="12.75" hidden="1">
      <c r="A561" s="24">
        <v>574</v>
      </c>
      <c r="B561" s="25" t="s">
        <v>204</v>
      </c>
      <c r="C561" s="28" t="s">
        <v>183</v>
      </c>
      <c r="D561" s="29" t="s">
        <v>142</v>
      </c>
      <c r="E561" s="29" t="s">
        <v>252</v>
      </c>
      <c r="F561" s="29" t="s">
        <v>200</v>
      </c>
      <c r="G561" s="30">
        <f>G562</f>
        <v>0</v>
      </c>
      <c r="H561" s="30">
        <f t="shared" si="101"/>
        <v>0</v>
      </c>
      <c r="I561" s="30">
        <f t="shared" si="101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</row>
    <row r="562" spans="1:255" s="20" customFormat="1" ht="12.75" hidden="1">
      <c r="A562" s="24">
        <v>575</v>
      </c>
      <c r="B562" s="25" t="s">
        <v>204</v>
      </c>
      <c r="C562" s="34" t="s">
        <v>144</v>
      </c>
      <c r="D562" s="29" t="s">
        <v>142</v>
      </c>
      <c r="E562" s="29" t="s">
        <v>252</v>
      </c>
      <c r="F562" s="29" t="s">
        <v>143</v>
      </c>
      <c r="G562" s="30">
        <v>0</v>
      </c>
      <c r="H562" s="30">
        <v>0</v>
      </c>
      <c r="I562" s="30"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</row>
    <row r="563" spans="1:9" ht="24">
      <c r="A563" s="24">
        <v>388</v>
      </c>
      <c r="B563" s="25" t="s">
        <v>478</v>
      </c>
      <c r="C563" s="41" t="s">
        <v>201</v>
      </c>
      <c r="D563" s="29"/>
      <c r="E563" s="29"/>
      <c r="F563" s="47"/>
      <c r="G563" s="42">
        <f>G564</f>
        <v>34796600</v>
      </c>
      <c r="H563" s="42">
        <f>H564</f>
        <v>34796600</v>
      </c>
      <c r="I563" s="42">
        <f>I564</f>
        <v>34796600</v>
      </c>
    </row>
    <row r="564" spans="1:9" ht="12.75">
      <c r="A564" s="24">
        <v>389</v>
      </c>
      <c r="B564" s="25" t="s">
        <v>478</v>
      </c>
      <c r="C564" s="28" t="s">
        <v>172</v>
      </c>
      <c r="D564" s="29" t="s">
        <v>182</v>
      </c>
      <c r="E564" s="29"/>
      <c r="F564" s="29"/>
      <c r="G564" s="30">
        <f>G565+G576+G571</f>
        <v>34796600</v>
      </c>
      <c r="H564" s="30">
        <f>H565+H576+H571</f>
        <v>34796600</v>
      </c>
      <c r="I564" s="30">
        <f>I565+I576+I571</f>
        <v>34796600</v>
      </c>
    </row>
    <row r="565" spans="1:9" ht="12.75">
      <c r="A565" s="24">
        <v>390</v>
      </c>
      <c r="B565" s="25" t="s">
        <v>478</v>
      </c>
      <c r="C565" s="28" t="s">
        <v>190</v>
      </c>
      <c r="D565" s="29">
        <v>1002</v>
      </c>
      <c r="E565" s="29"/>
      <c r="F565" s="29"/>
      <c r="G565" s="30">
        <f>G568</f>
        <v>30180800</v>
      </c>
      <c r="H565" s="30">
        <f>H568</f>
        <v>30180800</v>
      </c>
      <c r="I565" s="30">
        <f>I568</f>
        <v>30180800</v>
      </c>
    </row>
    <row r="566" spans="1:255" s="9" customFormat="1" ht="33.75" customHeight="1">
      <c r="A566" s="24">
        <v>391</v>
      </c>
      <c r="B566" s="25" t="s">
        <v>478</v>
      </c>
      <c r="C566" s="28" t="s">
        <v>72</v>
      </c>
      <c r="D566" s="29" t="s">
        <v>192</v>
      </c>
      <c r="E566" s="29" t="s">
        <v>464</v>
      </c>
      <c r="F566" s="29"/>
      <c r="G566" s="30">
        <f>G567</f>
        <v>30180800</v>
      </c>
      <c r="H566" s="30">
        <f aca="true" t="shared" si="102" ref="G566:I569">H567</f>
        <v>30180800</v>
      </c>
      <c r="I566" s="30">
        <f t="shared" si="102"/>
        <v>30180800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</row>
    <row r="567" spans="1:255" s="9" customFormat="1" ht="24">
      <c r="A567" s="24">
        <v>392</v>
      </c>
      <c r="B567" s="25" t="s">
        <v>478</v>
      </c>
      <c r="C567" s="28" t="s">
        <v>272</v>
      </c>
      <c r="D567" s="29" t="s">
        <v>192</v>
      </c>
      <c r="E567" s="29" t="s">
        <v>465</v>
      </c>
      <c r="F567" s="29"/>
      <c r="G567" s="30">
        <f t="shared" si="102"/>
        <v>30180800</v>
      </c>
      <c r="H567" s="30">
        <f t="shared" si="102"/>
        <v>30180800</v>
      </c>
      <c r="I567" s="30">
        <f t="shared" si="102"/>
        <v>30180800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</row>
    <row r="568" spans="1:255" s="20" customFormat="1" ht="115.5" customHeight="1">
      <c r="A568" s="24">
        <v>393</v>
      </c>
      <c r="B568" s="25" t="s">
        <v>478</v>
      </c>
      <c r="C568" s="23" t="s">
        <v>73</v>
      </c>
      <c r="D568" s="69" t="s">
        <v>192</v>
      </c>
      <c r="E568" s="69" t="s">
        <v>466</v>
      </c>
      <c r="F568" s="69"/>
      <c r="G568" s="30">
        <f t="shared" si="102"/>
        <v>30180800</v>
      </c>
      <c r="H568" s="30">
        <f t="shared" si="102"/>
        <v>30180800</v>
      </c>
      <c r="I568" s="30">
        <f t="shared" si="102"/>
        <v>30180800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</row>
    <row r="569" spans="1:255" s="9" customFormat="1" ht="24">
      <c r="A569" s="24">
        <v>394</v>
      </c>
      <c r="B569" s="25" t="s">
        <v>478</v>
      </c>
      <c r="C569" s="23" t="s">
        <v>268</v>
      </c>
      <c r="D569" s="29">
        <v>1002</v>
      </c>
      <c r="E569" s="69" t="s">
        <v>466</v>
      </c>
      <c r="F569" s="29" t="s">
        <v>269</v>
      </c>
      <c r="G569" s="30">
        <f>G570</f>
        <v>30180800</v>
      </c>
      <c r="H569" s="30">
        <f t="shared" si="102"/>
        <v>30180800</v>
      </c>
      <c r="I569" s="30">
        <f t="shared" si="102"/>
        <v>30180800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</row>
    <row r="570" spans="1:255" s="9" customFormat="1" ht="12.75">
      <c r="A570" s="24">
        <v>395</v>
      </c>
      <c r="B570" s="25" t="s">
        <v>478</v>
      </c>
      <c r="C570" s="23" t="s">
        <v>270</v>
      </c>
      <c r="D570" s="29" t="s">
        <v>192</v>
      </c>
      <c r="E570" s="69" t="s">
        <v>466</v>
      </c>
      <c r="F570" s="29" t="s">
        <v>271</v>
      </c>
      <c r="G570" s="30">
        <v>30180800</v>
      </c>
      <c r="H570" s="30">
        <v>30180800</v>
      </c>
      <c r="I570" s="30">
        <v>30180800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</row>
    <row r="571" spans="1:255" s="9" customFormat="1" ht="12.75">
      <c r="A571" s="24">
        <v>396</v>
      </c>
      <c r="B571" s="25" t="s">
        <v>478</v>
      </c>
      <c r="C571" s="28" t="s">
        <v>202</v>
      </c>
      <c r="D571" s="29" t="s">
        <v>193</v>
      </c>
      <c r="E571" s="29"/>
      <c r="F571" s="29"/>
      <c r="G571" s="30">
        <f>G572</f>
        <v>117000</v>
      </c>
      <c r="H571" s="30">
        <f aca="true" t="shared" si="103" ref="H571:I574">H572</f>
        <v>117000</v>
      </c>
      <c r="I571" s="30">
        <f t="shared" si="103"/>
        <v>117000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</row>
    <row r="572" spans="1:255" s="9" customFormat="1" ht="21" customHeight="1">
      <c r="A572" s="24">
        <v>397</v>
      </c>
      <c r="B572" s="25" t="s">
        <v>478</v>
      </c>
      <c r="C572" s="75" t="s">
        <v>3</v>
      </c>
      <c r="D572" s="29" t="s">
        <v>193</v>
      </c>
      <c r="E572" s="29" t="s">
        <v>467</v>
      </c>
      <c r="F572" s="29"/>
      <c r="G572" s="30">
        <f>G573</f>
        <v>117000</v>
      </c>
      <c r="H572" s="30">
        <f t="shared" si="103"/>
        <v>117000</v>
      </c>
      <c r="I572" s="30">
        <f t="shared" si="103"/>
        <v>117000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</row>
    <row r="573" spans="1:255" s="9" customFormat="1" ht="120">
      <c r="A573" s="24">
        <v>398</v>
      </c>
      <c r="B573" s="25" t="s">
        <v>478</v>
      </c>
      <c r="C573" s="23" t="s">
        <v>74</v>
      </c>
      <c r="D573" s="48" t="s">
        <v>193</v>
      </c>
      <c r="E573" s="49" t="s">
        <v>468</v>
      </c>
      <c r="F573" s="48"/>
      <c r="G573" s="30">
        <f>G574</f>
        <v>117000</v>
      </c>
      <c r="H573" s="30">
        <f t="shared" si="103"/>
        <v>117000</v>
      </c>
      <c r="I573" s="30">
        <f t="shared" si="103"/>
        <v>117000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</row>
    <row r="574" spans="1:255" s="9" customFormat="1" ht="24">
      <c r="A574" s="24">
        <v>399</v>
      </c>
      <c r="B574" s="25" t="s">
        <v>478</v>
      </c>
      <c r="C574" s="23" t="s">
        <v>226</v>
      </c>
      <c r="D574" s="48" t="s">
        <v>193</v>
      </c>
      <c r="E574" s="49" t="s">
        <v>468</v>
      </c>
      <c r="F574" s="48" t="s">
        <v>155</v>
      </c>
      <c r="G574" s="30">
        <f>G575</f>
        <v>117000</v>
      </c>
      <c r="H574" s="30">
        <f t="shared" si="103"/>
        <v>117000</v>
      </c>
      <c r="I574" s="30">
        <f t="shared" si="103"/>
        <v>117000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</row>
    <row r="575" spans="1:255" s="9" customFormat="1" ht="24">
      <c r="A575" s="24">
        <v>400</v>
      </c>
      <c r="B575" s="25" t="s">
        <v>478</v>
      </c>
      <c r="C575" s="70" t="s">
        <v>531</v>
      </c>
      <c r="D575" s="48" t="s">
        <v>193</v>
      </c>
      <c r="E575" s="49" t="s">
        <v>468</v>
      </c>
      <c r="F575" s="48" t="s">
        <v>156</v>
      </c>
      <c r="G575" s="30">
        <v>117000</v>
      </c>
      <c r="H575" s="30">
        <v>117000</v>
      </c>
      <c r="I575" s="30">
        <v>117000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</row>
    <row r="576" spans="1:9" ht="12.75">
      <c r="A576" s="24">
        <v>401</v>
      </c>
      <c r="B576" s="25" t="s">
        <v>478</v>
      </c>
      <c r="C576" s="28" t="s">
        <v>195</v>
      </c>
      <c r="D576" s="48" t="s">
        <v>196</v>
      </c>
      <c r="E576" s="49"/>
      <c r="F576" s="48"/>
      <c r="G576" s="30">
        <f>G577</f>
        <v>4498800</v>
      </c>
      <c r="H576" s="30">
        <f>H577</f>
        <v>4498800</v>
      </c>
      <c r="I576" s="30">
        <f>I577</f>
        <v>4498800</v>
      </c>
    </row>
    <row r="577" spans="1:255" s="9" customFormat="1" ht="36">
      <c r="A577" s="24">
        <v>402</v>
      </c>
      <c r="B577" s="25" t="s">
        <v>478</v>
      </c>
      <c r="C577" s="28" t="s">
        <v>72</v>
      </c>
      <c r="D577" s="48" t="s">
        <v>196</v>
      </c>
      <c r="E577" s="49" t="s">
        <v>464</v>
      </c>
      <c r="F577" s="48"/>
      <c r="G577" s="30">
        <f>G588+G578</f>
        <v>4498800</v>
      </c>
      <c r="H577" s="30">
        <f>H588</f>
        <v>4498800</v>
      </c>
      <c r="I577" s="30">
        <f>I588</f>
        <v>4498800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</row>
    <row r="578" spans="1:255" s="9" customFormat="1" ht="24" hidden="1">
      <c r="A578" s="24">
        <v>591</v>
      </c>
      <c r="B578" s="25" t="s">
        <v>478</v>
      </c>
      <c r="C578" s="28" t="s">
        <v>272</v>
      </c>
      <c r="D578" s="48" t="s">
        <v>196</v>
      </c>
      <c r="E578" s="49" t="s">
        <v>267</v>
      </c>
      <c r="F578" s="48"/>
      <c r="G578" s="30">
        <f>G585+G579+G582</f>
        <v>0</v>
      </c>
      <c r="H578" s="30">
        <f>H585+H579+H582</f>
        <v>0</v>
      </c>
      <c r="I578" s="30">
        <f>I585+I579+I582</f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</row>
    <row r="579" spans="1:255" s="9" customFormat="1" ht="144" hidden="1">
      <c r="A579" s="24">
        <v>592</v>
      </c>
      <c r="B579" s="25" t="s">
        <v>478</v>
      </c>
      <c r="C579" s="76" t="s">
        <v>258</v>
      </c>
      <c r="D579" s="48" t="s">
        <v>196</v>
      </c>
      <c r="E579" s="49" t="s">
        <v>256</v>
      </c>
      <c r="F579" s="48"/>
      <c r="G579" s="30">
        <f aca="true" t="shared" si="104" ref="G579:I580">G580</f>
        <v>0</v>
      </c>
      <c r="H579" s="30">
        <f t="shared" si="104"/>
        <v>0</v>
      </c>
      <c r="I579" s="30">
        <f t="shared" si="104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</row>
    <row r="580" spans="1:255" s="9" customFormat="1" ht="24" hidden="1">
      <c r="A580" s="24">
        <v>593</v>
      </c>
      <c r="B580" s="25" t="s">
        <v>478</v>
      </c>
      <c r="C580" s="23" t="s">
        <v>268</v>
      </c>
      <c r="D580" s="48" t="s">
        <v>196</v>
      </c>
      <c r="E580" s="49" t="s">
        <v>256</v>
      </c>
      <c r="F580" s="48" t="s">
        <v>269</v>
      </c>
      <c r="G580" s="30">
        <f t="shared" si="104"/>
        <v>0</v>
      </c>
      <c r="H580" s="30">
        <f t="shared" si="104"/>
        <v>0</v>
      </c>
      <c r="I580" s="30">
        <f t="shared" si="104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</row>
    <row r="581" spans="1:255" s="9" customFormat="1" ht="12.75" hidden="1">
      <c r="A581" s="24">
        <v>594</v>
      </c>
      <c r="B581" s="25" t="s">
        <v>478</v>
      </c>
      <c r="C581" s="23" t="s">
        <v>270</v>
      </c>
      <c r="D581" s="48" t="s">
        <v>196</v>
      </c>
      <c r="E581" s="49" t="s">
        <v>256</v>
      </c>
      <c r="F581" s="48" t="s">
        <v>271</v>
      </c>
      <c r="G581" s="30">
        <v>0</v>
      </c>
      <c r="H581" s="30">
        <v>0</v>
      </c>
      <c r="I581" s="30"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</row>
    <row r="582" spans="1:255" s="9" customFormat="1" ht="72" hidden="1">
      <c r="A582" s="24">
        <v>595</v>
      </c>
      <c r="B582" s="25" t="s">
        <v>478</v>
      </c>
      <c r="C582" s="76" t="s">
        <v>75</v>
      </c>
      <c r="D582" s="48" t="s">
        <v>196</v>
      </c>
      <c r="E582" s="49" t="s">
        <v>257</v>
      </c>
      <c r="F582" s="48"/>
      <c r="G582" s="30">
        <f aca="true" t="shared" si="105" ref="G582:I583">G583</f>
        <v>0</v>
      </c>
      <c r="H582" s="30">
        <f t="shared" si="105"/>
        <v>0</v>
      </c>
      <c r="I582" s="30">
        <f t="shared" si="105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</row>
    <row r="583" spans="1:255" s="9" customFormat="1" ht="24" hidden="1">
      <c r="A583" s="24">
        <v>596</v>
      </c>
      <c r="B583" s="25" t="s">
        <v>478</v>
      </c>
      <c r="C583" s="23" t="s">
        <v>268</v>
      </c>
      <c r="D583" s="48" t="s">
        <v>196</v>
      </c>
      <c r="E583" s="49" t="s">
        <v>257</v>
      </c>
      <c r="F583" s="48" t="s">
        <v>269</v>
      </c>
      <c r="G583" s="30">
        <f t="shared" si="105"/>
        <v>0</v>
      </c>
      <c r="H583" s="30">
        <f t="shared" si="105"/>
        <v>0</v>
      </c>
      <c r="I583" s="30">
        <f t="shared" si="105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</row>
    <row r="584" spans="1:255" s="9" customFormat="1" ht="12.75" hidden="1">
      <c r="A584" s="24">
        <v>597</v>
      </c>
      <c r="B584" s="25" t="s">
        <v>478</v>
      </c>
      <c r="C584" s="23" t="s">
        <v>270</v>
      </c>
      <c r="D584" s="48" t="s">
        <v>196</v>
      </c>
      <c r="E584" s="49" t="s">
        <v>257</v>
      </c>
      <c r="F584" s="48" t="s">
        <v>271</v>
      </c>
      <c r="G584" s="30">
        <v>0</v>
      </c>
      <c r="H584" s="30">
        <v>0</v>
      </c>
      <c r="I584" s="30"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</row>
    <row r="585" spans="1:255" s="9" customFormat="1" ht="156" hidden="1">
      <c r="A585" s="24">
        <v>598</v>
      </c>
      <c r="B585" s="25" t="s">
        <v>478</v>
      </c>
      <c r="C585" s="23" t="s">
        <v>1</v>
      </c>
      <c r="D585" s="48" t="s">
        <v>196</v>
      </c>
      <c r="E585" s="49" t="s">
        <v>2</v>
      </c>
      <c r="F585" s="48"/>
      <c r="G585" s="30">
        <f aca="true" t="shared" si="106" ref="G585:I586">G586</f>
        <v>0</v>
      </c>
      <c r="H585" s="30">
        <f t="shared" si="106"/>
        <v>0</v>
      </c>
      <c r="I585" s="30">
        <f t="shared" si="106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</row>
    <row r="586" spans="1:255" s="9" customFormat="1" ht="24" hidden="1">
      <c r="A586" s="24">
        <v>599</v>
      </c>
      <c r="B586" s="25" t="s">
        <v>478</v>
      </c>
      <c r="C586" s="23" t="s">
        <v>268</v>
      </c>
      <c r="D586" s="48" t="s">
        <v>196</v>
      </c>
      <c r="E586" s="49" t="s">
        <v>2</v>
      </c>
      <c r="F586" s="48" t="s">
        <v>269</v>
      </c>
      <c r="G586" s="30">
        <f t="shared" si="106"/>
        <v>0</v>
      </c>
      <c r="H586" s="30">
        <f t="shared" si="106"/>
        <v>0</v>
      </c>
      <c r="I586" s="30">
        <f t="shared" si="106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</row>
    <row r="587" spans="1:255" s="9" customFormat="1" ht="12.75" hidden="1">
      <c r="A587" s="24">
        <v>600</v>
      </c>
      <c r="B587" s="25" t="s">
        <v>478</v>
      </c>
      <c r="C587" s="23" t="s">
        <v>270</v>
      </c>
      <c r="D587" s="48" t="s">
        <v>196</v>
      </c>
      <c r="E587" s="49" t="s">
        <v>2</v>
      </c>
      <c r="F587" s="48" t="s">
        <v>271</v>
      </c>
      <c r="G587" s="30">
        <v>0</v>
      </c>
      <c r="H587" s="30">
        <v>0</v>
      </c>
      <c r="I587" s="30"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</row>
    <row r="588" spans="1:255" s="9" customFormat="1" ht="24">
      <c r="A588" s="24">
        <v>403</v>
      </c>
      <c r="B588" s="25" t="s">
        <v>478</v>
      </c>
      <c r="C588" s="23" t="s">
        <v>76</v>
      </c>
      <c r="D588" s="48" t="s">
        <v>196</v>
      </c>
      <c r="E588" s="49" t="s">
        <v>469</v>
      </c>
      <c r="F588" s="48"/>
      <c r="G588" s="30">
        <f>G589</f>
        <v>4498800</v>
      </c>
      <c r="H588" s="30">
        <f>H589</f>
        <v>4498800</v>
      </c>
      <c r="I588" s="30">
        <f>I589</f>
        <v>4498800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</row>
    <row r="589" spans="1:255" s="9" customFormat="1" ht="156">
      <c r="A589" s="24">
        <v>404</v>
      </c>
      <c r="B589" s="25" t="s">
        <v>478</v>
      </c>
      <c r="C589" s="23" t="s">
        <v>77</v>
      </c>
      <c r="D589" s="48" t="s">
        <v>196</v>
      </c>
      <c r="E589" s="49" t="s">
        <v>470</v>
      </c>
      <c r="F589" s="48"/>
      <c r="G589" s="30">
        <f>G590+G592+G594</f>
        <v>4498800</v>
      </c>
      <c r="H589" s="30">
        <f>H590+H592+H594</f>
        <v>4498800</v>
      </c>
      <c r="I589" s="30">
        <f>I590+I592+I594</f>
        <v>4498800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</row>
    <row r="590" spans="1:255" s="9" customFormat="1" ht="48">
      <c r="A590" s="24">
        <v>405</v>
      </c>
      <c r="B590" s="25" t="s">
        <v>478</v>
      </c>
      <c r="C590" s="23" t="s">
        <v>149</v>
      </c>
      <c r="D590" s="48" t="s">
        <v>196</v>
      </c>
      <c r="E590" s="49" t="s">
        <v>470</v>
      </c>
      <c r="F590" s="48" t="s">
        <v>153</v>
      </c>
      <c r="G590" s="30">
        <f>G591</f>
        <v>3670400</v>
      </c>
      <c r="H590" s="30">
        <f>H591</f>
        <v>3670400</v>
      </c>
      <c r="I590" s="30">
        <f>I591</f>
        <v>3670400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</row>
    <row r="591" spans="1:255" s="9" customFormat="1" ht="24">
      <c r="A591" s="24">
        <v>406</v>
      </c>
      <c r="B591" s="25" t="s">
        <v>478</v>
      </c>
      <c r="C591" s="23" t="s">
        <v>150</v>
      </c>
      <c r="D591" s="48" t="s">
        <v>196</v>
      </c>
      <c r="E591" s="49" t="s">
        <v>470</v>
      </c>
      <c r="F591" s="48" t="s">
        <v>154</v>
      </c>
      <c r="G591" s="30">
        <v>3670400</v>
      </c>
      <c r="H591" s="30">
        <v>3670400</v>
      </c>
      <c r="I591" s="30">
        <v>3670400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</row>
    <row r="592" spans="1:255" s="9" customFormat="1" ht="24">
      <c r="A592" s="24">
        <v>407</v>
      </c>
      <c r="B592" s="25" t="s">
        <v>478</v>
      </c>
      <c r="C592" s="23" t="s">
        <v>226</v>
      </c>
      <c r="D592" s="48" t="s">
        <v>196</v>
      </c>
      <c r="E592" s="49" t="s">
        <v>470</v>
      </c>
      <c r="F592" s="48" t="s">
        <v>155</v>
      </c>
      <c r="G592" s="30">
        <f>G593</f>
        <v>824400</v>
      </c>
      <c r="H592" s="30">
        <f>H593</f>
        <v>824400</v>
      </c>
      <c r="I592" s="30">
        <f>I593</f>
        <v>824400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</row>
    <row r="593" spans="1:255" s="9" customFormat="1" ht="24">
      <c r="A593" s="24">
        <v>408</v>
      </c>
      <c r="B593" s="25" t="s">
        <v>478</v>
      </c>
      <c r="C593" s="23" t="s">
        <v>152</v>
      </c>
      <c r="D593" s="48" t="s">
        <v>196</v>
      </c>
      <c r="E593" s="49" t="s">
        <v>470</v>
      </c>
      <c r="F593" s="48" t="s">
        <v>156</v>
      </c>
      <c r="G593" s="30">
        <v>824400</v>
      </c>
      <c r="H593" s="30">
        <v>824400</v>
      </c>
      <c r="I593" s="30">
        <v>824400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</row>
    <row r="594" spans="1:255" s="9" customFormat="1" ht="12.75">
      <c r="A594" s="24">
        <v>409</v>
      </c>
      <c r="B594" s="25" t="s">
        <v>478</v>
      </c>
      <c r="C594" s="28" t="s">
        <v>113</v>
      </c>
      <c r="D594" s="48" t="s">
        <v>196</v>
      </c>
      <c r="E594" s="49" t="s">
        <v>470</v>
      </c>
      <c r="F594" s="48" t="s">
        <v>114</v>
      </c>
      <c r="G594" s="30">
        <f>G595</f>
        <v>4000</v>
      </c>
      <c r="H594" s="30">
        <f>H595</f>
        <v>4000</v>
      </c>
      <c r="I594" s="30">
        <f>I595</f>
        <v>4000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</row>
    <row r="595" spans="1:255" s="9" customFormat="1" ht="12.75">
      <c r="A595" s="24">
        <v>410</v>
      </c>
      <c r="B595" s="25" t="s">
        <v>478</v>
      </c>
      <c r="C595" s="28" t="s">
        <v>102</v>
      </c>
      <c r="D595" s="48" t="s">
        <v>196</v>
      </c>
      <c r="E595" s="49" t="s">
        <v>470</v>
      </c>
      <c r="F595" s="48" t="s">
        <v>261</v>
      </c>
      <c r="G595" s="30">
        <v>4000</v>
      </c>
      <c r="H595" s="30">
        <v>4000</v>
      </c>
      <c r="I595" s="30">
        <v>4000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</row>
    <row r="596" spans="1:255" s="9" customFormat="1" ht="12.75">
      <c r="A596" s="24">
        <v>411</v>
      </c>
      <c r="B596" s="40" t="s">
        <v>135</v>
      </c>
      <c r="C596" s="41" t="s">
        <v>220</v>
      </c>
      <c r="D596" s="29"/>
      <c r="E596" s="29"/>
      <c r="F596" s="29"/>
      <c r="G596" s="42">
        <f>G597</f>
        <v>2079155</v>
      </c>
      <c r="H596" s="42">
        <f>H597</f>
        <v>2059162</v>
      </c>
      <c r="I596" s="42">
        <f>I597</f>
        <v>2059162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</row>
    <row r="597" spans="1:255" s="9" customFormat="1" ht="12.75">
      <c r="A597" s="24">
        <v>412</v>
      </c>
      <c r="B597" s="40" t="s">
        <v>135</v>
      </c>
      <c r="C597" s="28" t="s">
        <v>166</v>
      </c>
      <c r="D597" s="29" t="s">
        <v>173</v>
      </c>
      <c r="E597" s="29"/>
      <c r="F597" s="29"/>
      <c r="G597" s="30">
        <f>+G598+G611</f>
        <v>2079155</v>
      </c>
      <c r="H597" s="30">
        <f>+H598+H611</f>
        <v>2059162</v>
      </c>
      <c r="I597" s="30">
        <f>+I598+I611</f>
        <v>2059162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</row>
    <row r="598" spans="1:255" s="9" customFormat="1" ht="36">
      <c r="A598" s="24">
        <v>413</v>
      </c>
      <c r="B598" s="40" t="s">
        <v>135</v>
      </c>
      <c r="C598" s="28" t="s">
        <v>191</v>
      </c>
      <c r="D598" s="29" t="s">
        <v>175</v>
      </c>
      <c r="E598" s="29"/>
      <c r="F598" s="29"/>
      <c r="G598" s="30">
        <f aca="true" t="shared" si="107" ref="G598:I599">G599</f>
        <v>1057787</v>
      </c>
      <c r="H598" s="30">
        <f t="shared" si="107"/>
        <v>1035783</v>
      </c>
      <c r="I598" s="30">
        <f t="shared" si="107"/>
        <v>1035783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</row>
    <row r="599" spans="1:255" s="9" customFormat="1" ht="12.75">
      <c r="A599" s="24">
        <v>414</v>
      </c>
      <c r="B599" s="40" t="s">
        <v>135</v>
      </c>
      <c r="C599" s="28" t="s">
        <v>11</v>
      </c>
      <c r="D599" s="29" t="s">
        <v>175</v>
      </c>
      <c r="E599" s="29" t="s">
        <v>471</v>
      </c>
      <c r="F599" s="29"/>
      <c r="G599" s="30">
        <f t="shared" si="107"/>
        <v>1057787</v>
      </c>
      <c r="H599" s="30">
        <f t="shared" si="107"/>
        <v>1035783</v>
      </c>
      <c r="I599" s="30">
        <f t="shared" si="107"/>
        <v>1035783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</row>
    <row r="600" spans="1:255" s="9" customFormat="1" ht="12.75">
      <c r="A600" s="24">
        <v>415</v>
      </c>
      <c r="B600" s="40" t="s">
        <v>135</v>
      </c>
      <c r="C600" s="28" t="s">
        <v>39</v>
      </c>
      <c r="D600" s="29" t="s">
        <v>175</v>
      </c>
      <c r="E600" s="29" t="s">
        <v>472</v>
      </c>
      <c r="F600" s="29"/>
      <c r="G600" s="30">
        <f>G601+G604</f>
        <v>1057787</v>
      </c>
      <c r="H600" s="30">
        <f>H601+H604</f>
        <v>1035783</v>
      </c>
      <c r="I600" s="30">
        <f>I601+I604</f>
        <v>1035783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</row>
    <row r="601" spans="1:255" s="9" customFormat="1" ht="24">
      <c r="A601" s="24">
        <v>416</v>
      </c>
      <c r="B601" s="40" t="s">
        <v>135</v>
      </c>
      <c r="C601" s="28" t="s">
        <v>133</v>
      </c>
      <c r="D601" s="29" t="s">
        <v>175</v>
      </c>
      <c r="E601" s="29" t="s">
        <v>473</v>
      </c>
      <c r="F601" s="29"/>
      <c r="G601" s="30">
        <f aca="true" t="shared" si="108" ref="G601:I602">G602</f>
        <v>982787</v>
      </c>
      <c r="H601" s="30">
        <f t="shared" si="108"/>
        <v>895783</v>
      </c>
      <c r="I601" s="30">
        <f t="shared" si="108"/>
        <v>895783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</row>
    <row r="602" spans="1:255" s="9" customFormat="1" ht="48">
      <c r="A602" s="24">
        <v>417</v>
      </c>
      <c r="B602" s="40" t="s">
        <v>135</v>
      </c>
      <c r="C602" s="28" t="s">
        <v>294</v>
      </c>
      <c r="D602" s="29" t="s">
        <v>175</v>
      </c>
      <c r="E602" s="29" t="s">
        <v>473</v>
      </c>
      <c r="F602" s="29" t="s">
        <v>153</v>
      </c>
      <c r="G602" s="30">
        <f t="shared" si="108"/>
        <v>982787</v>
      </c>
      <c r="H602" s="30">
        <f t="shared" si="108"/>
        <v>895783</v>
      </c>
      <c r="I602" s="30">
        <f t="shared" si="108"/>
        <v>895783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</row>
    <row r="603" spans="1:255" s="9" customFormat="1" ht="24">
      <c r="A603" s="24">
        <v>418</v>
      </c>
      <c r="B603" s="40" t="s">
        <v>135</v>
      </c>
      <c r="C603" s="28" t="s">
        <v>295</v>
      </c>
      <c r="D603" s="29" t="s">
        <v>175</v>
      </c>
      <c r="E603" s="29" t="s">
        <v>473</v>
      </c>
      <c r="F603" s="29" t="s">
        <v>154</v>
      </c>
      <c r="G603" s="30">
        <f>895783+87004</f>
        <v>982787</v>
      </c>
      <c r="H603" s="30">
        <f>895783</f>
        <v>895783</v>
      </c>
      <c r="I603" s="30">
        <f>895783</f>
        <v>895783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</row>
    <row r="604" spans="1:255" s="9" customFormat="1" ht="36">
      <c r="A604" s="24">
        <v>419</v>
      </c>
      <c r="B604" s="40" t="s">
        <v>135</v>
      </c>
      <c r="C604" s="28" t="s">
        <v>134</v>
      </c>
      <c r="D604" s="29" t="s">
        <v>175</v>
      </c>
      <c r="E604" s="29" t="s">
        <v>474</v>
      </c>
      <c r="F604" s="29"/>
      <c r="G604" s="30">
        <f>G607+G605+G609</f>
        <v>75000</v>
      </c>
      <c r="H604" s="30">
        <f>H607+H605+H609</f>
        <v>140000</v>
      </c>
      <c r="I604" s="30">
        <f>I607+I605+I609</f>
        <v>140000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</row>
    <row r="605" spans="1:255" s="9" customFormat="1" ht="48">
      <c r="A605" s="24">
        <v>420</v>
      </c>
      <c r="B605" s="40" t="s">
        <v>135</v>
      </c>
      <c r="C605" s="28" t="s">
        <v>294</v>
      </c>
      <c r="D605" s="29" t="s">
        <v>175</v>
      </c>
      <c r="E605" s="29" t="s">
        <v>474</v>
      </c>
      <c r="F605" s="29" t="s">
        <v>153</v>
      </c>
      <c r="G605" s="30">
        <f>G606</f>
        <v>5520</v>
      </c>
      <c r="H605" s="30">
        <f>H606</f>
        <v>15200</v>
      </c>
      <c r="I605" s="30">
        <f>I606</f>
        <v>15200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</row>
    <row r="606" spans="1:255" s="9" customFormat="1" ht="24">
      <c r="A606" s="24">
        <v>421</v>
      </c>
      <c r="B606" s="40" t="s">
        <v>135</v>
      </c>
      <c r="C606" s="28" t="s">
        <v>295</v>
      </c>
      <c r="D606" s="29" t="s">
        <v>175</v>
      </c>
      <c r="E606" s="29" t="s">
        <v>474</v>
      </c>
      <c r="F606" s="29" t="s">
        <v>154</v>
      </c>
      <c r="G606" s="30">
        <f>15200-9680</f>
        <v>5520</v>
      </c>
      <c r="H606" s="30">
        <v>15200</v>
      </c>
      <c r="I606" s="30">
        <v>15200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</row>
    <row r="607" spans="1:255" s="9" customFormat="1" ht="24">
      <c r="A607" s="24">
        <v>422</v>
      </c>
      <c r="B607" s="40" t="s">
        <v>135</v>
      </c>
      <c r="C607" s="23" t="s">
        <v>226</v>
      </c>
      <c r="D607" s="29" t="s">
        <v>175</v>
      </c>
      <c r="E607" s="29" t="s">
        <v>474</v>
      </c>
      <c r="F607" s="29" t="s">
        <v>155</v>
      </c>
      <c r="G607" s="30">
        <f>G608</f>
        <v>69480</v>
      </c>
      <c r="H607" s="30">
        <f>H608</f>
        <v>124800</v>
      </c>
      <c r="I607" s="30">
        <f>I608</f>
        <v>124800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</row>
    <row r="608" spans="1:255" s="9" customFormat="1" ht="24">
      <c r="A608" s="24">
        <v>423</v>
      </c>
      <c r="B608" s="40" t="s">
        <v>135</v>
      </c>
      <c r="C608" s="23" t="s">
        <v>152</v>
      </c>
      <c r="D608" s="29" t="s">
        <v>175</v>
      </c>
      <c r="E608" s="29" t="s">
        <v>474</v>
      </c>
      <c r="F608" s="29" t="s">
        <v>156</v>
      </c>
      <c r="G608" s="30">
        <f>222828-98028-55320</f>
        <v>69480</v>
      </c>
      <c r="H608" s="30">
        <f>222828-98028</f>
        <v>124800</v>
      </c>
      <c r="I608" s="30">
        <f>222828-98028</f>
        <v>124800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</row>
    <row r="609" spans="1:255" s="9" customFormat="1" ht="12.75" hidden="1">
      <c r="A609" s="24">
        <v>622</v>
      </c>
      <c r="B609" s="40" t="s">
        <v>135</v>
      </c>
      <c r="C609" s="28" t="s">
        <v>113</v>
      </c>
      <c r="D609" s="29" t="s">
        <v>175</v>
      </c>
      <c r="E609" s="29" t="s">
        <v>40</v>
      </c>
      <c r="F609" s="29" t="s">
        <v>114</v>
      </c>
      <c r="G609" s="30">
        <f>G610</f>
        <v>0</v>
      </c>
      <c r="H609" s="30">
        <f>H610</f>
        <v>0</v>
      </c>
      <c r="I609" s="30">
        <f>I610</f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</row>
    <row r="610" spans="1:255" s="9" customFormat="1" ht="12.75" hidden="1">
      <c r="A610" s="24">
        <v>623</v>
      </c>
      <c r="B610" s="40" t="s">
        <v>135</v>
      </c>
      <c r="C610" s="28" t="s">
        <v>102</v>
      </c>
      <c r="D610" s="29" t="s">
        <v>175</v>
      </c>
      <c r="E610" s="29" t="s">
        <v>40</v>
      </c>
      <c r="F610" s="29" t="s">
        <v>261</v>
      </c>
      <c r="G610" s="30">
        <v>0</v>
      </c>
      <c r="H610" s="30">
        <v>0</v>
      </c>
      <c r="I610" s="30"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</row>
    <row r="611" spans="1:255" s="9" customFormat="1" ht="36">
      <c r="A611" s="24">
        <v>424</v>
      </c>
      <c r="B611" s="40" t="s">
        <v>135</v>
      </c>
      <c r="C611" s="28" t="s">
        <v>259</v>
      </c>
      <c r="D611" s="29" t="s">
        <v>177</v>
      </c>
      <c r="E611" s="29"/>
      <c r="F611" s="29"/>
      <c r="G611" s="30">
        <f aca="true" t="shared" si="109" ref="G611:I613">G612</f>
        <v>1021368</v>
      </c>
      <c r="H611" s="30">
        <f t="shared" si="109"/>
        <v>1023379</v>
      </c>
      <c r="I611" s="30">
        <f t="shared" si="109"/>
        <v>1023379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</row>
    <row r="612" spans="1:255" s="9" customFormat="1" ht="24">
      <c r="A612" s="24">
        <v>425</v>
      </c>
      <c r="B612" s="40" t="s">
        <v>135</v>
      </c>
      <c r="C612" s="28" t="s">
        <v>41</v>
      </c>
      <c r="D612" s="29" t="s">
        <v>177</v>
      </c>
      <c r="E612" s="29" t="s">
        <v>475</v>
      </c>
      <c r="F612" s="29"/>
      <c r="G612" s="30">
        <f t="shared" si="109"/>
        <v>1021368</v>
      </c>
      <c r="H612" s="30">
        <f t="shared" si="109"/>
        <v>1023379</v>
      </c>
      <c r="I612" s="30">
        <f t="shared" si="109"/>
        <v>1023379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</row>
    <row r="613" spans="1:255" s="9" customFormat="1" ht="12.75">
      <c r="A613" s="24">
        <v>426</v>
      </c>
      <c r="B613" s="40" t="s">
        <v>135</v>
      </c>
      <c r="C613" s="28" t="s">
        <v>42</v>
      </c>
      <c r="D613" s="29" t="s">
        <v>177</v>
      </c>
      <c r="E613" s="29" t="s">
        <v>476</v>
      </c>
      <c r="F613" s="29"/>
      <c r="G613" s="30">
        <f>G614</f>
        <v>1021368</v>
      </c>
      <c r="H613" s="30">
        <f t="shared" si="109"/>
        <v>1023379</v>
      </c>
      <c r="I613" s="30">
        <f t="shared" si="109"/>
        <v>1023379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</row>
    <row r="614" spans="1:255" s="9" customFormat="1" ht="36">
      <c r="A614" s="24">
        <v>427</v>
      </c>
      <c r="B614" s="40" t="s">
        <v>135</v>
      </c>
      <c r="C614" s="28" t="s">
        <v>83</v>
      </c>
      <c r="D614" s="29" t="s">
        <v>177</v>
      </c>
      <c r="E614" s="29" t="s">
        <v>477</v>
      </c>
      <c r="F614" s="29"/>
      <c r="G614" s="30">
        <f>G616</f>
        <v>1021368</v>
      </c>
      <c r="H614" s="30">
        <f>H616</f>
        <v>1023379</v>
      </c>
      <c r="I614" s="30">
        <f>I616</f>
        <v>1023379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</row>
    <row r="615" spans="1:255" s="9" customFormat="1" ht="48">
      <c r="A615" s="24">
        <v>428</v>
      </c>
      <c r="B615" s="40" t="s">
        <v>135</v>
      </c>
      <c r="C615" s="28" t="s">
        <v>294</v>
      </c>
      <c r="D615" s="29" t="s">
        <v>177</v>
      </c>
      <c r="E615" s="29" t="s">
        <v>477</v>
      </c>
      <c r="F615" s="29" t="s">
        <v>153</v>
      </c>
      <c r="G615" s="30">
        <f>G616</f>
        <v>1021368</v>
      </c>
      <c r="H615" s="30">
        <f>H616</f>
        <v>1023379</v>
      </c>
      <c r="I615" s="30">
        <f>I616</f>
        <v>1023379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</row>
    <row r="616" spans="1:255" s="9" customFormat="1" ht="24">
      <c r="A616" s="24">
        <v>429</v>
      </c>
      <c r="B616" s="40" t="s">
        <v>135</v>
      </c>
      <c r="C616" s="28" t="s">
        <v>295</v>
      </c>
      <c r="D616" s="29" t="s">
        <v>177</v>
      </c>
      <c r="E616" s="29" t="s">
        <v>477</v>
      </c>
      <c r="F616" s="29" t="s">
        <v>154</v>
      </c>
      <c r="G616" s="30">
        <f>1023379-2011</f>
        <v>1021368</v>
      </c>
      <c r="H616" s="30">
        <f>1023379</f>
        <v>1023379</v>
      </c>
      <c r="I616" s="30">
        <f>1023379</f>
        <v>1023379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</row>
    <row r="617" spans="1:255" s="9" customFormat="1" ht="12.75">
      <c r="A617" s="24">
        <v>430</v>
      </c>
      <c r="B617" s="25"/>
      <c r="C617" s="28" t="s">
        <v>127</v>
      </c>
      <c r="D617" s="48"/>
      <c r="E617" s="49"/>
      <c r="F617" s="48"/>
      <c r="G617" s="30"/>
      <c r="H617" s="30">
        <v>4857584</v>
      </c>
      <c r="I617" s="30">
        <v>9723538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</row>
    <row r="618" spans="1:9" ht="12.75">
      <c r="A618" s="24">
        <v>431</v>
      </c>
      <c r="B618" s="25"/>
      <c r="C618" s="50" t="s">
        <v>17</v>
      </c>
      <c r="D618" s="51"/>
      <c r="E618" s="51"/>
      <c r="F618" s="51"/>
      <c r="G618" s="52">
        <f>G10+G333+G486+G563+G596+G617</f>
        <v>431502335</v>
      </c>
      <c r="H618" s="52">
        <f>H10+H333+H486+H563+H596+H617</f>
        <v>433052354</v>
      </c>
      <c r="I618" s="52">
        <f>I10+I333+I486+I563+I596+I617</f>
        <v>437609213</v>
      </c>
    </row>
    <row r="619" spans="3:9" ht="12.75">
      <c r="C619" s="2"/>
      <c r="D619" s="2"/>
      <c r="E619" s="2"/>
      <c r="F619" s="2"/>
      <c r="G619" s="2"/>
      <c r="H619" s="2"/>
      <c r="I619" s="2"/>
    </row>
  </sheetData>
  <sheetProtection/>
  <mergeCells count="7">
    <mergeCell ref="C7:I7"/>
    <mergeCell ref="E2:I2"/>
    <mergeCell ref="E3:I3"/>
    <mergeCell ref="E1:I1"/>
    <mergeCell ref="E4:I4"/>
    <mergeCell ref="E5:I5"/>
    <mergeCell ref="E6:I6"/>
  </mergeCells>
  <printOptions/>
  <pageMargins left="0.7874015748031497" right="0" top="0.5905511811023623" bottom="0.5905511811023623" header="0.5118110236220472" footer="0.5118110236220472"/>
  <pageSetup fitToHeight="21" fitToWidth="1" horizontalDpi="600" verticalDpi="600" orientation="portrait" paperSize="9" scale="74" r:id="rId1"/>
  <rowBreaks count="1" manualBreakCount="1">
    <brk id="331" max="8" man="1"/>
  </rowBreaks>
  <colBreaks count="1" manualBreakCount="1">
    <brk id="1" max="5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55">
      <selection activeCell="A1" sqref="A1:A166"/>
    </sheetView>
  </sheetViews>
  <sheetFormatPr defaultColWidth="9.00390625" defaultRowHeight="12.75"/>
  <cols>
    <col min="1" max="1" width="20.00390625" style="0" customWidth="1"/>
    <col min="2" max="2" width="20.625" style="0" customWidth="1"/>
    <col min="3" max="3" width="20.00390625" style="0" customWidth="1"/>
    <col min="4" max="4" width="16.625" style="0" customWidth="1"/>
    <col min="5" max="5" width="12.25390625" style="0" customWidth="1"/>
    <col min="6" max="6" width="13.375" style="0" customWidth="1"/>
    <col min="7" max="7" width="15.375" style="0" customWidth="1"/>
    <col min="8" max="8" width="12.125" style="0" customWidth="1"/>
    <col min="9" max="9" width="15.00390625" style="0" customWidth="1"/>
    <col min="10" max="10" width="10.00390625" style="0" bestFit="1" customWidth="1"/>
    <col min="11" max="11" width="13.875" style="0" customWidth="1"/>
    <col min="12" max="12" width="14.00390625" style="0" customWidth="1"/>
    <col min="13" max="13" width="12.75390625" style="0" customWidth="1"/>
  </cols>
  <sheetData>
    <row r="1" spans="1:16" ht="12.75">
      <c r="A1" s="2">
        <v>1</v>
      </c>
      <c r="B1" s="2"/>
      <c r="C1" s="2"/>
      <c r="D1" s="2"/>
      <c r="E1" s="2"/>
      <c r="F1" s="60"/>
      <c r="G1" s="60"/>
      <c r="H1" s="60"/>
      <c r="I1" s="2"/>
      <c r="J1" s="2"/>
      <c r="K1" s="2"/>
      <c r="L1" s="2"/>
      <c r="M1" s="2"/>
      <c r="N1" s="2"/>
      <c r="O1" s="2"/>
      <c r="P1" s="2"/>
    </row>
    <row r="2" spans="1:16" ht="12.75">
      <c r="A2" s="86">
        <v>2</v>
      </c>
      <c r="B2" s="54"/>
      <c r="C2" s="53"/>
      <c r="D2" s="53"/>
      <c r="E2" s="55"/>
      <c r="F2" s="53"/>
      <c r="G2" s="53"/>
      <c r="H2" s="53"/>
      <c r="I2" s="53"/>
      <c r="J2" s="53"/>
      <c r="K2" s="53"/>
      <c r="L2" s="2"/>
      <c r="M2" s="2"/>
      <c r="N2" s="2"/>
      <c r="O2" s="2"/>
      <c r="P2" s="2"/>
    </row>
    <row r="3" spans="1:16" ht="12.75">
      <c r="A3" s="86">
        <v>3</v>
      </c>
      <c r="B3" s="53"/>
      <c r="C3" s="53"/>
      <c r="D3" s="53"/>
      <c r="E3" s="55"/>
      <c r="F3" s="53"/>
      <c r="G3" s="53"/>
      <c r="H3" s="53"/>
      <c r="I3" s="53"/>
      <c r="J3" s="53"/>
      <c r="K3" s="53"/>
      <c r="L3" s="2"/>
      <c r="M3" s="2"/>
      <c r="N3" s="2"/>
      <c r="O3" s="2"/>
      <c r="P3" s="2"/>
    </row>
    <row r="4" spans="1:16" ht="12.75">
      <c r="A4" s="2">
        <v>4</v>
      </c>
      <c r="B4" s="53"/>
      <c r="C4" s="53"/>
      <c r="D4" s="61"/>
      <c r="E4" s="55"/>
      <c r="F4" s="53"/>
      <c r="G4" s="53"/>
      <c r="H4" s="53"/>
      <c r="I4" s="53"/>
      <c r="J4" s="53"/>
      <c r="K4" s="53"/>
      <c r="L4" s="2"/>
      <c r="M4" s="2"/>
      <c r="N4" s="2"/>
      <c r="O4" s="2"/>
      <c r="P4" s="2"/>
    </row>
    <row r="5" spans="1:16" ht="12.75">
      <c r="A5" s="86">
        <v>5</v>
      </c>
      <c r="B5" s="53"/>
      <c r="C5" s="53"/>
      <c r="D5" s="61"/>
      <c r="E5" s="55"/>
      <c r="F5" s="53"/>
      <c r="G5" s="53"/>
      <c r="H5" s="53"/>
      <c r="I5" s="53"/>
      <c r="J5" s="53"/>
      <c r="K5" s="53"/>
      <c r="L5" s="2"/>
      <c r="M5" s="2"/>
      <c r="N5" s="2"/>
      <c r="O5" s="2"/>
      <c r="P5" s="2"/>
    </row>
    <row r="6" spans="1:16" ht="12.75">
      <c r="A6" s="86">
        <v>6</v>
      </c>
      <c r="B6" s="53"/>
      <c r="C6" s="53"/>
      <c r="D6" s="61"/>
      <c r="E6" s="55"/>
      <c r="F6" s="53"/>
      <c r="G6" s="53"/>
      <c r="H6" s="53"/>
      <c r="I6" s="53"/>
      <c r="J6" s="53"/>
      <c r="K6" s="53"/>
      <c r="L6" s="2"/>
      <c r="M6" s="2"/>
      <c r="N6" s="2"/>
      <c r="O6" s="2"/>
      <c r="P6" s="2"/>
    </row>
    <row r="7" spans="1:16" ht="12.75">
      <c r="A7" s="2">
        <v>7</v>
      </c>
      <c r="B7" s="53"/>
      <c r="C7" s="53"/>
      <c r="D7" s="61"/>
      <c r="E7" s="55"/>
      <c r="F7" s="53"/>
      <c r="G7" s="53"/>
      <c r="H7" s="53"/>
      <c r="I7" s="53"/>
      <c r="J7" s="53"/>
      <c r="K7" s="53"/>
      <c r="L7" s="2"/>
      <c r="M7" s="2"/>
      <c r="N7" s="2"/>
      <c r="O7" s="2"/>
      <c r="P7" s="2"/>
    </row>
    <row r="8" spans="1:16" ht="12.75">
      <c r="A8" s="86">
        <v>8</v>
      </c>
      <c r="B8" s="53"/>
      <c r="C8" s="53"/>
      <c r="D8" s="61"/>
      <c r="E8" s="55"/>
      <c r="F8" s="53"/>
      <c r="G8" s="53"/>
      <c r="H8" s="53"/>
      <c r="I8" s="53"/>
      <c r="J8" s="53"/>
      <c r="K8" s="53"/>
      <c r="L8" s="2"/>
      <c r="M8" s="2"/>
      <c r="N8" s="2"/>
      <c r="O8" s="2"/>
      <c r="P8" s="2"/>
    </row>
    <row r="9" spans="1:16" ht="12.75">
      <c r="A9" s="86">
        <v>9</v>
      </c>
      <c r="B9" s="53"/>
      <c r="C9" s="53"/>
      <c r="D9" s="61"/>
      <c r="E9" s="55"/>
      <c r="F9" s="53"/>
      <c r="G9" s="53"/>
      <c r="H9" s="53"/>
      <c r="I9" s="53"/>
      <c r="J9" s="53"/>
      <c r="K9" s="53"/>
      <c r="L9" s="2"/>
      <c r="M9" s="2"/>
      <c r="N9" s="2"/>
      <c r="O9" s="2"/>
      <c r="P9" s="2"/>
    </row>
    <row r="10" spans="1:16" ht="12.75">
      <c r="A10" s="2">
        <v>10</v>
      </c>
      <c r="B10" s="53"/>
      <c r="C10" s="53"/>
      <c r="D10" s="61"/>
      <c r="E10" s="55"/>
      <c r="F10" s="53"/>
      <c r="G10" s="53"/>
      <c r="H10" s="2"/>
      <c r="I10" s="53"/>
      <c r="J10" s="53"/>
      <c r="K10" s="53"/>
      <c r="L10" s="2"/>
      <c r="M10" s="2"/>
      <c r="N10" s="2"/>
      <c r="O10" s="2"/>
      <c r="P10" s="2"/>
    </row>
    <row r="11" spans="1:16" ht="12.75">
      <c r="A11" s="86">
        <v>11</v>
      </c>
      <c r="B11" s="53"/>
      <c r="C11" s="53"/>
      <c r="D11" s="61"/>
      <c r="E11" s="55"/>
      <c r="F11" s="53"/>
      <c r="G11" s="53"/>
      <c r="H11" s="53"/>
      <c r="I11" s="53"/>
      <c r="J11" s="53"/>
      <c r="K11" s="53"/>
      <c r="L11" s="2"/>
      <c r="M11" s="2"/>
      <c r="N11" s="2"/>
      <c r="O11" s="2"/>
      <c r="P11" s="2"/>
    </row>
    <row r="12" spans="1:16" ht="12.75">
      <c r="A12" s="86">
        <v>12</v>
      </c>
      <c r="B12" s="53"/>
      <c r="C12" s="53"/>
      <c r="D12" s="61"/>
      <c r="E12" s="55"/>
      <c r="F12" s="53"/>
      <c r="G12" s="53"/>
      <c r="H12" s="53"/>
      <c r="I12" s="53"/>
      <c r="J12" s="53"/>
      <c r="K12" s="53"/>
      <c r="L12" s="2"/>
      <c r="M12" s="2"/>
      <c r="N12" s="2"/>
      <c r="O12" s="2"/>
      <c r="P12" s="2"/>
    </row>
    <row r="13" spans="1:16" ht="12.75">
      <c r="A13" s="2">
        <v>13</v>
      </c>
      <c r="B13" s="53"/>
      <c r="C13" s="53"/>
      <c r="D13" s="61"/>
      <c r="E13" s="55"/>
      <c r="F13" s="53"/>
      <c r="G13" s="53"/>
      <c r="H13" s="53"/>
      <c r="I13" s="53"/>
      <c r="J13" s="53"/>
      <c r="K13" s="53"/>
      <c r="L13" s="2"/>
      <c r="M13" s="2"/>
      <c r="N13" s="2"/>
      <c r="O13" s="2"/>
      <c r="P13" s="2"/>
    </row>
    <row r="14" spans="1:16" ht="12.75">
      <c r="A14" s="86">
        <v>14</v>
      </c>
      <c r="B14" s="53"/>
      <c r="C14" s="53"/>
      <c r="D14" s="61"/>
      <c r="E14" s="55"/>
      <c r="F14" s="53"/>
      <c r="G14" s="53"/>
      <c r="H14" s="53"/>
      <c r="I14" s="53"/>
      <c r="J14" s="53"/>
      <c r="K14" s="53"/>
      <c r="L14" s="2"/>
      <c r="M14" s="2"/>
      <c r="N14" s="2"/>
      <c r="O14" s="2"/>
      <c r="P14" s="2"/>
    </row>
    <row r="15" spans="1:16" ht="12.75">
      <c r="A15" s="2">
        <v>15</v>
      </c>
      <c r="B15" s="53"/>
      <c r="C15" s="53"/>
      <c r="D15" s="61"/>
      <c r="E15" s="55"/>
      <c r="F15" s="53"/>
      <c r="G15" s="53"/>
      <c r="H15" s="53"/>
      <c r="I15" s="53"/>
      <c r="J15" s="53"/>
      <c r="K15" s="53"/>
      <c r="L15" s="2"/>
      <c r="M15" s="2"/>
      <c r="N15" s="2"/>
      <c r="O15" s="2"/>
      <c r="P15" s="2"/>
    </row>
    <row r="16" spans="1:16" ht="12.75">
      <c r="A16" s="86">
        <v>16</v>
      </c>
      <c r="B16" s="53"/>
      <c r="C16" s="53"/>
      <c r="D16" s="61"/>
      <c r="E16" s="55"/>
      <c r="F16" s="53"/>
      <c r="G16" s="53"/>
      <c r="H16" s="53"/>
      <c r="I16" s="53"/>
      <c r="J16" s="53"/>
      <c r="K16" s="53"/>
      <c r="L16" s="2"/>
      <c r="M16" s="2"/>
      <c r="N16" s="2"/>
      <c r="O16" s="2"/>
      <c r="P16" s="2"/>
    </row>
    <row r="17" spans="1:16" ht="12.75">
      <c r="A17" s="86">
        <v>17</v>
      </c>
      <c r="B17" s="53"/>
      <c r="C17" s="53"/>
      <c r="D17" s="53"/>
      <c r="E17" s="55"/>
      <c r="F17" s="53"/>
      <c r="G17" s="53"/>
      <c r="H17" s="53"/>
      <c r="I17" s="53"/>
      <c r="J17" s="53"/>
      <c r="K17" s="53"/>
      <c r="L17" s="2"/>
      <c r="M17" s="2"/>
      <c r="N17" s="2"/>
      <c r="O17" s="2"/>
      <c r="P17" s="2"/>
    </row>
    <row r="18" spans="1:16" ht="12.75">
      <c r="A18" s="2">
        <v>18</v>
      </c>
      <c r="B18" s="53"/>
      <c r="C18" s="53"/>
      <c r="D18" s="53"/>
      <c r="E18" s="55"/>
      <c r="F18" s="53"/>
      <c r="G18" s="53"/>
      <c r="H18" s="53"/>
      <c r="I18" s="53"/>
      <c r="J18" s="53"/>
      <c r="K18" s="53"/>
      <c r="L18" s="2"/>
      <c r="M18" s="2"/>
      <c r="N18" s="2"/>
      <c r="O18" s="2"/>
      <c r="P18" s="2"/>
    </row>
    <row r="19" spans="1:16" ht="12.75">
      <c r="A19" s="86">
        <v>19</v>
      </c>
      <c r="B19" s="53"/>
      <c r="C19" s="53"/>
      <c r="D19" s="53"/>
      <c r="E19" s="55"/>
      <c r="F19" s="53"/>
      <c r="G19" s="53"/>
      <c r="H19" s="53"/>
      <c r="I19" s="53"/>
      <c r="J19" s="53"/>
      <c r="K19" s="53"/>
      <c r="L19" s="2"/>
      <c r="M19" s="2"/>
      <c r="N19" s="2"/>
      <c r="O19" s="2"/>
      <c r="P19" s="2"/>
    </row>
    <row r="20" spans="1:16" ht="12.75">
      <c r="A20" s="86">
        <v>20</v>
      </c>
      <c r="B20" s="53"/>
      <c r="C20" s="53"/>
      <c r="D20" s="53"/>
      <c r="E20" s="55"/>
      <c r="F20" s="53"/>
      <c r="G20" s="53"/>
      <c r="H20" s="53"/>
      <c r="I20" s="53"/>
      <c r="J20" s="53"/>
      <c r="K20" s="53"/>
      <c r="L20" s="2"/>
      <c r="M20" s="2"/>
      <c r="N20" s="2"/>
      <c r="O20" s="2"/>
      <c r="P20" s="2"/>
    </row>
    <row r="21" spans="1:16" ht="12.75">
      <c r="A21" s="2">
        <v>21</v>
      </c>
      <c r="B21" s="53"/>
      <c r="C21" s="53"/>
      <c r="D21" s="53"/>
      <c r="E21" s="55"/>
      <c r="F21" s="53"/>
      <c r="G21" s="53"/>
      <c r="H21" s="53"/>
      <c r="I21" s="53"/>
      <c r="J21" s="53"/>
      <c r="K21" s="53"/>
      <c r="L21" s="2"/>
      <c r="M21" s="2"/>
      <c r="N21" s="2"/>
      <c r="O21" s="2"/>
      <c r="P21" s="2"/>
    </row>
    <row r="22" spans="1:16" ht="12.75">
      <c r="A22" s="86">
        <v>22</v>
      </c>
      <c r="B22" s="53"/>
      <c r="C22" s="53"/>
      <c r="D22" s="53"/>
      <c r="E22" s="55"/>
      <c r="F22" s="53"/>
      <c r="G22" s="53"/>
      <c r="H22" s="53"/>
      <c r="I22" s="53"/>
      <c r="J22" s="53"/>
      <c r="K22" s="53"/>
      <c r="L22" s="2"/>
      <c r="M22" s="2"/>
      <c r="N22" s="2"/>
      <c r="O22" s="2"/>
      <c r="P22" s="2"/>
    </row>
    <row r="23" spans="1:16" ht="12.75">
      <c r="A23" s="86">
        <v>23</v>
      </c>
      <c r="B23" s="53"/>
      <c r="C23" s="53"/>
      <c r="D23" s="53"/>
      <c r="E23" s="55"/>
      <c r="F23" s="53"/>
      <c r="G23" s="53"/>
      <c r="H23" s="53"/>
      <c r="I23" s="53"/>
      <c r="J23" s="53"/>
      <c r="K23" s="53"/>
      <c r="L23" s="2"/>
      <c r="M23" s="2"/>
      <c r="N23" s="2"/>
      <c r="O23" s="2"/>
      <c r="P23" s="2"/>
    </row>
    <row r="24" spans="1:16" ht="12.75">
      <c r="A24" s="2">
        <v>24</v>
      </c>
      <c r="B24" s="53"/>
      <c r="C24" s="53"/>
      <c r="D24" s="53"/>
      <c r="E24" s="55"/>
      <c r="F24" s="53"/>
      <c r="G24" s="53"/>
      <c r="H24" s="53"/>
      <c r="I24" s="53"/>
      <c r="J24" s="53"/>
      <c r="K24" s="53"/>
      <c r="L24" s="2"/>
      <c r="M24" s="2"/>
      <c r="N24" s="2"/>
      <c r="O24" s="2"/>
      <c r="P24" s="2"/>
    </row>
    <row r="25" spans="1:16" ht="12.75">
      <c r="A25" s="86">
        <v>25</v>
      </c>
      <c r="B25" s="53"/>
      <c r="C25" s="53"/>
      <c r="D25" s="53"/>
      <c r="E25" s="55"/>
      <c r="F25" s="53"/>
      <c r="G25" s="53"/>
      <c r="H25" s="53"/>
      <c r="I25" s="53"/>
      <c r="J25" s="53"/>
      <c r="K25" s="53"/>
      <c r="L25" s="2"/>
      <c r="M25" s="2"/>
      <c r="N25" s="2"/>
      <c r="O25" s="2"/>
      <c r="P25" s="2"/>
    </row>
    <row r="26" spans="1:16" ht="12.75">
      <c r="A26" s="86">
        <v>26</v>
      </c>
      <c r="B26" s="53"/>
      <c r="C26" s="53"/>
      <c r="D26" s="53"/>
      <c r="E26" s="55"/>
      <c r="F26" s="53"/>
      <c r="G26" s="53"/>
      <c r="H26" s="53"/>
      <c r="I26" s="53"/>
      <c r="J26" s="53"/>
      <c r="K26" s="53"/>
      <c r="L26" s="2"/>
      <c r="M26" s="2"/>
      <c r="N26" s="2"/>
      <c r="O26" s="2"/>
      <c r="P26" s="2"/>
    </row>
    <row r="27" spans="1:16" ht="12.75">
      <c r="A27" s="2">
        <v>27</v>
      </c>
      <c r="B27" s="53"/>
      <c r="C27" s="53"/>
      <c r="D27" s="53"/>
      <c r="E27" s="55"/>
      <c r="F27" s="53"/>
      <c r="G27" s="53"/>
      <c r="H27" s="53"/>
      <c r="I27" s="53"/>
      <c r="J27" s="53"/>
      <c r="K27" s="53"/>
      <c r="L27" s="2"/>
      <c r="M27" s="2"/>
      <c r="N27" s="2"/>
      <c r="O27" s="2"/>
      <c r="P27" s="2"/>
    </row>
    <row r="28" spans="1:16" ht="12.75">
      <c r="A28" s="86">
        <v>28</v>
      </c>
      <c r="B28" s="53"/>
      <c r="C28" s="53"/>
      <c r="D28" s="53"/>
      <c r="E28" s="55"/>
      <c r="F28" s="53"/>
      <c r="G28" s="53"/>
      <c r="H28" s="53"/>
      <c r="I28" s="53"/>
      <c r="J28" s="53"/>
      <c r="K28" s="53"/>
      <c r="L28" s="2"/>
      <c r="M28" s="2"/>
      <c r="N28" s="2"/>
      <c r="O28" s="2"/>
      <c r="P28" s="2"/>
    </row>
    <row r="29" spans="1:16" ht="12.75">
      <c r="A29" s="2">
        <v>29</v>
      </c>
      <c r="B29" s="53"/>
      <c r="C29" s="53"/>
      <c r="D29" s="53"/>
      <c r="E29" s="55"/>
      <c r="F29" s="53"/>
      <c r="G29" s="53"/>
      <c r="H29" s="53"/>
      <c r="I29" s="53"/>
      <c r="J29" s="53"/>
      <c r="K29" s="53"/>
      <c r="L29" s="2"/>
      <c r="M29" s="2"/>
      <c r="N29" s="2"/>
      <c r="O29" s="2"/>
      <c r="P29" s="2"/>
    </row>
    <row r="30" spans="1:16" ht="12.75">
      <c r="A30" s="86">
        <v>30</v>
      </c>
      <c r="B30" s="53"/>
      <c r="C30" s="53"/>
      <c r="D30" s="53"/>
      <c r="E30" s="55"/>
      <c r="F30" s="53"/>
      <c r="G30" s="53"/>
      <c r="H30" s="53"/>
      <c r="I30" s="53"/>
      <c r="J30" s="53"/>
      <c r="K30" s="53"/>
      <c r="L30" s="2"/>
      <c r="M30" s="2"/>
      <c r="N30" s="2"/>
      <c r="O30" s="2"/>
      <c r="P30" s="2"/>
    </row>
    <row r="31" spans="1:16" ht="12.75">
      <c r="A31" s="86">
        <v>31</v>
      </c>
      <c r="B31" s="53"/>
      <c r="C31" s="53"/>
      <c r="D31" s="53"/>
      <c r="E31" s="55"/>
      <c r="F31" s="53"/>
      <c r="G31" s="53"/>
      <c r="H31" s="53"/>
      <c r="I31" s="53"/>
      <c r="J31" s="53"/>
      <c r="K31" s="53"/>
      <c r="L31" s="2"/>
      <c r="M31" s="2"/>
      <c r="N31" s="2"/>
      <c r="O31" s="2"/>
      <c r="P31" s="2"/>
    </row>
    <row r="32" spans="1:16" ht="12.75">
      <c r="A32" s="2">
        <v>32</v>
      </c>
      <c r="B32" s="53"/>
      <c r="C32" s="53"/>
      <c r="D32" s="53"/>
      <c r="E32" s="55"/>
      <c r="F32" s="53"/>
      <c r="G32" s="53"/>
      <c r="H32" s="53"/>
      <c r="I32" s="53"/>
      <c r="J32" s="53"/>
      <c r="K32" s="53"/>
      <c r="L32" s="2"/>
      <c r="M32" s="2"/>
      <c r="N32" s="2"/>
      <c r="O32" s="2"/>
      <c r="P32" s="2"/>
    </row>
    <row r="33" spans="1:16" ht="12.75">
      <c r="A33" s="86">
        <v>33</v>
      </c>
      <c r="B33" s="53"/>
      <c r="C33" s="53"/>
      <c r="D33" s="53"/>
      <c r="E33" s="55"/>
      <c r="F33" s="53"/>
      <c r="G33" s="53"/>
      <c r="H33" s="53"/>
      <c r="I33" s="53"/>
      <c r="J33" s="53"/>
      <c r="K33" s="53"/>
      <c r="L33" s="2"/>
      <c r="M33" s="2"/>
      <c r="N33" s="2"/>
      <c r="O33" s="2"/>
      <c r="P33" s="2"/>
    </row>
    <row r="34" spans="1:16" ht="12.75">
      <c r="A34" s="86">
        <v>34</v>
      </c>
      <c r="B34" s="53"/>
      <c r="C34" s="53"/>
      <c r="D34" s="53"/>
      <c r="E34" s="55"/>
      <c r="F34" s="53"/>
      <c r="G34" s="53"/>
      <c r="H34" s="53"/>
      <c r="I34" s="53"/>
      <c r="J34" s="53"/>
      <c r="K34" s="53"/>
      <c r="L34" s="2"/>
      <c r="M34" s="2"/>
      <c r="N34" s="2"/>
      <c r="O34" s="2"/>
      <c r="P34" s="2"/>
    </row>
    <row r="35" spans="1:16" ht="12.75">
      <c r="A35" s="2">
        <v>35</v>
      </c>
      <c r="B35" s="53"/>
      <c r="C35" s="53"/>
      <c r="D35" s="53"/>
      <c r="E35" s="55"/>
      <c r="F35" s="53"/>
      <c r="G35" s="53"/>
      <c r="H35" s="53"/>
      <c r="I35" s="53"/>
      <c r="J35" s="53"/>
      <c r="K35" s="53"/>
      <c r="L35" s="2"/>
      <c r="M35" s="2"/>
      <c r="N35" s="2"/>
      <c r="O35" s="2"/>
      <c r="P35" s="2"/>
    </row>
    <row r="36" spans="1:16" ht="12.75">
      <c r="A36" s="86">
        <v>36</v>
      </c>
      <c r="B36" s="53"/>
      <c r="C36" s="53"/>
      <c r="D36" s="53"/>
      <c r="E36" s="55"/>
      <c r="F36" s="53"/>
      <c r="G36" s="53"/>
      <c r="H36" s="53"/>
      <c r="I36" s="53"/>
      <c r="J36" s="53"/>
      <c r="K36" s="53"/>
      <c r="L36" s="2"/>
      <c r="M36" s="2"/>
      <c r="N36" s="2"/>
      <c r="O36" s="2"/>
      <c r="P36" s="2"/>
    </row>
    <row r="37" spans="1:16" ht="12.75">
      <c r="A37" s="86">
        <v>37</v>
      </c>
      <c r="B37" s="53"/>
      <c r="C37" s="53"/>
      <c r="D37" s="53"/>
      <c r="E37" s="55"/>
      <c r="F37" s="53"/>
      <c r="G37" s="53"/>
      <c r="H37" s="53"/>
      <c r="I37" s="53"/>
      <c r="J37" s="53"/>
      <c r="K37" s="53"/>
      <c r="L37" s="2"/>
      <c r="M37" s="2"/>
      <c r="N37" s="2"/>
      <c r="O37" s="2"/>
      <c r="P37" s="2"/>
    </row>
    <row r="38" spans="1:16" ht="12.75">
      <c r="A38" s="2">
        <v>38</v>
      </c>
      <c r="B38" s="53"/>
      <c r="C38" s="53"/>
      <c r="D38" s="53"/>
      <c r="E38" s="55"/>
      <c r="F38" s="53"/>
      <c r="G38" s="53"/>
      <c r="H38" s="53"/>
      <c r="I38" s="53"/>
      <c r="J38" s="53"/>
      <c r="K38" s="53"/>
      <c r="L38" s="2"/>
      <c r="M38" s="2"/>
      <c r="N38" s="2"/>
      <c r="O38" s="2"/>
      <c r="P38" s="2"/>
    </row>
    <row r="39" spans="1:16" ht="12.75">
      <c r="A39" s="86">
        <v>39</v>
      </c>
      <c r="B39" s="53"/>
      <c r="C39" s="53"/>
      <c r="D39" s="53"/>
      <c r="E39" s="55"/>
      <c r="F39" s="53"/>
      <c r="G39" s="53"/>
      <c r="H39" s="53"/>
      <c r="I39" s="53"/>
      <c r="J39" s="53"/>
      <c r="K39" s="53"/>
      <c r="L39" s="2"/>
      <c r="M39" s="2"/>
      <c r="N39" s="2"/>
      <c r="O39" s="2"/>
      <c r="P39" s="2"/>
    </row>
    <row r="40" spans="1:16" ht="12.75">
      <c r="A40" s="86">
        <v>40</v>
      </c>
      <c r="B40" s="53"/>
      <c r="C40" s="53"/>
      <c r="D40" s="53"/>
      <c r="E40" s="55"/>
      <c r="F40" s="53"/>
      <c r="G40" s="53"/>
      <c r="H40" s="53"/>
      <c r="I40" s="53"/>
      <c r="J40" s="53"/>
      <c r="K40" s="53"/>
      <c r="L40" s="2"/>
      <c r="M40" s="2"/>
      <c r="N40" s="2"/>
      <c r="O40" s="2"/>
      <c r="P40" s="2"/>
    </row>
    <row r="41" spans="1:16" ht="12.75">
      <c r="A41" s="2">
        <v>41</v>
      </c>
      <c r="B41" s="53"/>
      <c r="C41" s="53"/>
      <c r="D41" s="53"/>
      <c r="E41" s="55"/>
      <c r="F41" s="53"/>
      <c r="G41" s="53"/>
      <c r="H41" s="53"/>
      <c r="I41" s="53"/>
      <c r="J41" s="53"/>
      <c r="K41" s="53"/>
      <c r="L41" s="2"/>
      <c r="M41" s="2"/>
      <c r="N41" s="2"/>
      <c r="O41" s="2"/>
      <c r="P41" s="2"/>
    </row>
    <row r="42" spans="1:16" ht="12.75">
      <c r="A42" s="86">
        <v>42</v>
      </c>
      <c r="B42" s="53"/>
      <c r="C42" s="53"/>
      <c r="D42" s="53"/>
      <c r="E42" s="55"/>
      <c r="F42" s="53"/>
      <c r="G42" s="53"/>
      <c r="H42" s="53"/>
      <c r="I42" s="53"/>
      <c r="J42" s="53"/>
      <c r="K42" s="53"/>
      <c r="L42" s="2"/>
      <c r="M42" s="2"/>
      <c r="N42" s="2"/>
      <c r="O42" s="2"/>
      <c r="P42" s="2"/>
    </row>
    <row r="43" spans="1:16" ht="12.75">
      <c r="A43" s="2">
        <v>43</v>
      </c>
      <c r="B43" s="53"/>
      <c r="C43" s="53"/>
      <c r="D43" s="53"/>
      <c r="E43" s="55"/>
      <c r="F43" s="53"/>
      <c r="G43" s="53"/>
      <c r="H43" s="53"/>
      <c r="I43" s="53"/>
      <c r="J43" s="53"/>
      <c r="K43" s="53"/>
      <c r="L43" s="2"/>
      <c r="M43" s="2"/>
      <c r="N43" s="2"/>
      <c r="O43" s="2"/>
      <c r="P43" s="2"/>
    </row>
    <row r="44" spans="1:16" ht="12.75">
      <c r="A44" s="86">
        <v>44</v>
      </c>
      <c r="B44" s="53"/>
      <c r="C44" s="53"/>
      <c r="D44" s="53"/>
      <c r="E44" s="55"/>
      <c r="F44" s="53"/>
      <c r="G44" s="53"/>
      <c r="H44" s="53"/>
      <c r="I44" s="53"/>
      <c r="J44" s="53"/>
      <c r="K44" s="53"/>
      <c r="L44" s="56"/>
      <c r="M44" s="2"/>
      <c r="N44" s="2"/>
      <c r="O44" s="2"/>
      <c r="P44" s="2"/>
    </row>
    <row r="45" spans="1:16" ht="12.75">
      <c r="A45" s="86">
        <v>45</v>
      </c>
      <c r="B45" s="53"/>
      <c r="C45" s="53"/>
      <c r="D45" s="53"/>
      <c r="E45" s="55"/>
      <c r="F45" s="53"/>
      <c r="G45" s="53"/>
      <c r="H45" s="53"/>
      <c r="I45" s="53"/>
      <c r="J45" s="53"/>
      <c r="K45" s="53"/>
      <c r="L45" s="2"/>
      <c r="M45" s="2"/>
      <c r="N45" s="2"/>
      <c r="O45" s="2"/>
      <c r="P45" s="2"/>
    </row>
    <row r="46" spans="1:16" ht="12.75">
      <c r="A46" s="2">
        <v>46</v>
      </c>
      <c r="B46" s="53"/>
      <c r="C46" s="53"/>
      <c r="D46" s="53"/>
      <c r="E46" s="56"/>
      <c r="F46" s="53"/>
      <c r="G46" s="53"/>
      <c r="H46" s="53"/>
      <c r="I46" s="53"/>
      <c r="J46" s="53"/>
      <c r="K46" s="53"/>
      <c r="L46" s="2"/>
      <c r="M46" s="2"/>
      <c r="N46" s="2"/>
      <c r="O46" s="2"/>
      <c r="P46" s="2"/>
    </row>
    <row r="47" spans="1:16" ht="12.75">
      <c r="A47" s="86">
        <v>47</v>
      </c>
      <c r="B47" s="53"/>
      <c r="C47" s="53"/>
      <c r="D47" s="53"/>
      <c r="E47" s="55"/>
      <c r="F47" s="53"/>
      <c r="G47" s="53"/>
      <c r="H47" s="53"/>
      <c r="I47" s="53"/>
      <c r="J47" s="53"/>
      <c r="K47" s="53"/>
      <c r="L47" s="2"/>
      <c r="M47" s="2"/>
      <c r="N47" s="2"/>
      <c r="O47" s="2"/>
      <c r="P47" s="2"/>
    </row>
    <row r="48" spans="1:16" ht="12.75">
      <c r="A48" s="86">
        <v>48</v>
      </c>
      <c r="B48" s="53"/>
      <c r="C48" s="53"/>
      <c r="D48" s="53"/>
      <c r="E48" s="62"/>
      <c r="F48" s="60"/>
      <c r="G48" s="60"/>
      <c r="H48" s="60"/>
      <c r="I48" s="60"/>
      <c r="J48" s="60"/>
      <c r="K48" s="53"/>
      <c r="L48" s="60"/>
      <c r="M48" s="2"/>
      <c r="N48" s="2"/>
      <c r="O48" s="2"/>
      <c r="P48" s="2"/>
    </row>
    <row r="49" spans="1:16" ht="12.75">
      <c r="A49" s="2">
        <v>49</v>
      </c>
      <c r="B49" s="53"/>
      <c r="C49" s="53"/>
      <c r="D49" s="53"/>
      <c r="E49" s="56"/>
      <c r="F49" s="53"/>
      <c r="G49" s="53"/>
      <c r="H49" s="53"/>
      <c r="I49" s="53"/>
      <c r="J49" s="53"/>
      <c r="K49" s="53"/>
      <c r="L49" s="53"/>
      <c r="M49" s="2"/>
      <c r="N49" s="2"/>
      <c r="O49" s="2"/>
      <c r="P49" s="2"/>
    </row>
    <row r="50" spans="1:16" ht="12.75">
      <c r="A50" s="86">
        <v>50</v>
      </c>
      <c r="B50" s="53"/>
      <c r="C50" s="53"/>
      <c r="D50" s="53"/>
      <c r="E50" s="55"/>
      <c r="F50" s="53"/>
      <c r="G50" s="53"/>
      <c r="H50" s="53"/>
      <c r="I50" s="53"/>
      <c r="J50" s="53"/>
      <c r="K50" s="53"/>
      <c r="L50" s="56"/>
      <c r="M50" s="2"/>
      <c r="N50" s="2"/>
      <c r="O50" s="2"/>
      <c r="P50" s="2"/>
    </row>
    <row r="51" spans="1:16" ht="12.75">
      <c r="A51" s="86">
        <v>51</v>
      </c>
      <c r="B51" s="53"/>
      <c r="C51" s="53"/>
      <c r="D51" s="53"/>
      <c r="E51" s="55"/>
      <c r="F51" s="53"/>
      <c r="G51" s="2"/>
      <c r="H51" s="2"/>
      <c r="I51" s="56"/>
      <c r="J51" s="2"/>
      <c r="K51" s="2"/>
      <c r="L51" s="53"/>
      <c r="M51" s="2"/>
      <c r="N51" s="2"/>
      <c r="O51" s="2"/>
      <c r="P51" s="2"/>
    </row>
    <row r="52" spans="1:16" ht="12.75">
      <c r="A52" s="2">
        <v>52</v>
      </c>
      <c r="B52" s="53"/>
      <c r="C52" s="53"/>
      <c r="D52" s="53"/>
      <c r="E52" s="55"/>
      <c r="F52" s="53"/>
      <c r="G52" s="2"/>
      <c r="H52" s="61"/>
      <c r="I52" s="2"/>
      <c r="J52" s="53"/>
      <c r="K52" s="2"/>
      <c r="L52" s="56"/>
      <c r="M52" s="2"/>
      <c r="N52" s="2"/>
      <c r="O52" s="2"/>
      <c r="P52" s="2"/>
    </row>
    <row r="53" spans="1:16" ht="12.75">
      <c r="A53" s="86">
        <v>53</v>
      </c>
      <c r="B53" s="53"/>
      <c r="C53" s="53"/>
      <c r="D53" s="53"/>
      <c r="E53" s="55"/>
      <c r="F53" s="53"/>
      <c r="G53" s="53"/>
      <c r="H53" s="61"/>
      <c r="I53" s="61"/>
      <c r="J53" s="53"/>
      <c r="K53" s="61"/>
      <c r="L53" s="53"/>
      <c r="M53" s="61"/>
      <c r="N53" s="2"/>
      <c r="O53" s="2"/>
      <c r="P53" s="2"/>
    </row>
    <row r="54" spans="1:16" ht="12.75">
      <c r="A54" s="86">
        <v>54</v>
      </c>
      <c r="B54" s="53"/>
      <c r="C54" s="53"/>
      <c r="D54" s="53"/>
      <c r="E54" s="55"/>
      <c r="F54" s="53"/>
      <c r="G54" s="53"/>
      <c r="H54" s="2"/>
      <c r="I54" s="2"/>
      <c r="J54" s="2"/>
      <c r="K54" s="2"/>
      <c r="L54" s="2"/>
      <c r="M54" s="61"/>
      <c r="N54" s="2"/>
      <c r="O54" s="2"/>
      <c r="P54" s="2"/>
    </row>
    <row r="55" spans="1:16" ht="12.75">
      <c r="A55" s="2">
        <v>55</v>
      </c>
      <c r="B55" s="53"/>
      <c r="C55" s="53"/>
      <c r="D55" s="53"/>
      <c r="E55" s="55"/>
      <c r="F55" s="53"/>
      <c r="G55" s="53"/>
      <c r="H55" s="61"/>
      <c r="I55" s="61"/>
      <c r="J55" s="61"/>
      <c r="K55" s="61"/>
      <c r="L55" s="53"/>
      <c r="M55" s="61"/>
      <c r="N55" s="2"/>
      <c r="O55" s="2"/>
      <c r="P55" s="2"/>
    </row>
    <row r="56" spans="1:16" ht="12.75">
      <c r="A56" s="86">
        <v>56</v>
      </c>
      <c r="B56" s="56" t="s">
        <v>140</v>
      </c>
      <c r="C56" s="53"/>
      <c r="D56" s="53"/>
      <c r="E56" s="55"/>
      <c r="F56" s="53"/>
      <c r="G56" s="53"/>
      <c r="H56" s="61"/>
      <c r="I56" s="61"/>
      <c r="J56" s="61"/>
      <c r="K56" s="61"/>
      <c r="L56" s="53"/>
      <c r="M56" s="61"/>
      <c r="N56" s="2"/>
      <c r="O56" s="2"/>
      <c r="P56" s="2"/>
    </row>
    <row r="57" spans="1:16" ht="12.75">
      <c r="A57" s="2">
        <v>57</v>
      </c>
      <c r="B57" s="56" t="s">
        <v>141</v>
      </c>
      <c r="C57" s="53"/>
      <c r="D57" s="53"/>
      <c r="E57" s="55"/>
      <c r="F57" s="53"/>
      <c r="G57" s="61"/>
      <c r="H57" s="53"/>
      <c r="I57" s="61"/>
      <c r="J57" s="61"/>
      <c r="K57" s="61"/>
      <c r="L57" s="53"/>
      <c r="M57" s="61"/>
      <c r="N57" s="2"/>
      <c r="O57" s="2"/>
      <c r="P57" s="2"/>
    </row>
    <row r="58" spans="1:16" ht="12.75">
      <c r="A58" s="86">
        <v>58</v>
      </c>
      <c r="B58" s="55"/>
      <c r="C58" s="55"/>
      <c r="D58" s="55"/>
      <c r="E58" s="55"/>
      <c r="F58" s="53"/>
      <c r="G58" s="61"/>
      <c r="H58" s="61"/>
      <c r="I58" s="61"/>
      <c r="J58" s="61"/>
      <c r="K58" s="61"/>
      <c r="L58" s="53"/>
      <c r="M58" s="61"/>
      <c r="N58" s="2"/>
      <c r="O58" s="2"/>
      <c r="P58" s="2"/>
    </row>
    <row r="59" spans="1:16" ht="12.75">
      <c r="A59" s="86">
        <v>59</v>
      </c>
      <c r="B59" s="53"/>
      <c r="C59" s="53"/>
      <c r="D59" s="53"/>
      <c r="E59" s="55"/>
      <c r="F59" s="53"/>
      <c r="G59" s="61"/>
      <c r="H59" s="53"/>
      <c r="I59" s="61"/>
      <c r="J59" s="61"/>
      <c r="K59" s="61"/>
      <c r="L59" s="61"/>
      <c r="M59" s="61"/>
      <c r="N59" s="2"/>
      <c r="O59" s="2"/>
      <c r="P59" s="2"/>
    </row>
    <row r="60" spans="1:16" ht="12.75">
      <c r="A60" s="2">
        <v>60</v>
      </c>
      <c r="B60" s="55"/>
      <c r="C60" s="53"/>
      <c r="D60" s="55"/>
      <c r="E60" s="55"/>
      <c r="F60" s="53"/>
      <c r="G60" s="61"/>
      <c r="H60" s="61"/>
      <c r="I60" s="61"/>
      <c r="J60" s="61"/>
      <c r="K60" s="53"/>
      <c r="L60" s="61"/>
      <c r="M60" s="61"/>
      <c r="N60" s="2"/>
      <c r="O60" s="2"/>
      <c r="P60" s="2"/>
    </row>
    <row r="61" spans="1:16" ht="12.75">
      <c r="A61" s="86">
        <v>61</v>
      </c>
      <c r="B61" s="55"/>
      <c r="C61" s="53"/>
      <c r="D61" s="55"/>
      <c r="E61" s="55"/>
      <c r="F61" s="53"/>
      <c r="G61" s="61"/>
      <c r="H61" s="61"/>
      <c r="I61" s="61"/>
      <c r="J61" s="61"/>
      <c r="K61" s="53"/>
      <c r="L61" s="61"/>
      <c r="M61" s="61"/>
      <c r="N61" s="2"/>
      <c r="O61" s="2"/>
      <c r="P61" s="2"/>
    </row>
    <row r="62" spans="1:16" ht="12.75">
      <c r="A62" s="86">
        <v>62</v>
      </c>
      <c r="B62" s="55"/>
      <c r="C62" s="53"/>
      <c r="D62" s="55"/>
      <c r="E62" s="53"/>
      <c r="F62" s="53"/>
      <c r="G62" s="53"/>
      <c r="H62" s="53"/>
      <c r="I62" s="61"/>
      <c r="J62" s="53"/>
      <c r="K62" s="61"/>
      <c r="L62" s="53"/>
      <c r="M62" s="53"/>
      <c r="N62" s="2"/>
      <c r="O62" s="2"/>
      <c r="P62" s="2"/>
    </row>
    <row r="63" spans="1:16" ht="12.75">
      <c r="A63" s="2">
        <v>63</v>
      </c>
      <c r="B63" s="55"/>
      <c r="C63" s="53"/>
      <c r="D63" s="55"/>
      <c r="E63" s="56"/>
      <c r="F63" s="53"/>
      <c r="G63" s="53"/>
      <c r="H63" s="53"/>
      <c r="I63" s="53"/>
      <c r="J63" s="53"/>
      <c r="K63" s="53"/>
      <c r="L63" s="53"/>
      <c r="M63" s="61"/>
      <c r="N63" s="2"/>
      <c r="O63" s="2"/>
      <c r="P63" s="2"/>
    </row>
    <row r="64" spans="1:16" ht="12.75">
      <c r="A64" s="86">
        <v>64</v>
      </c>
      <c r="B64" s="55"/>
      <c r="C64" s="53"/>
      <c r="D64" s="55"/>
      <c r="E64" s="55"/>
      <c r="F64" s="55"/>
      <c r="G64" s="61"/>
      <c r="H64" s="61"/>
      <c r="I64" s="61"/>
      <c r="J64" s="61"/>
      <c r="K64" s="61"/>
      <c r="L64" s="61"/>
      <c r="M64" s="61"/>
      <c r="N64" s="2"/>
      <c r="O64" s="2"/>
      <c r="P64" s="2"/>
    </row>
    <row r="65" spans="1:16" ht="12.75">
      <c r="A65" s="86">
        <v>65</v>
      </c>
      <c r="B65" s="55"/>
      <c r="C65" s="53"/>
      <c r="D65" s="55"/>
      <c r="E65" s="55"/>
      <c r="F65" s="55"/>
      <c r="G65" s="61"/>
      <c r="H65" s="61"/>
      <c r="I65" s="61"/>
      <c r="J65" s="61"/>
      <c r="K65" s="61"/>
      <c r="L65" s="61"/>
      <c r="M65" s="61"/>
      <c r="N65" s="2"/>
      <c r="O65" s="2"/>
      <c r="P65" s="2"/>
    </row>
    <row r="66" spans="1:16" ht="12.75">
      <c r="A66" s="2">
        <v>66</v>
      </c>
      <c r="B66" s="55"/>
      <c r="C66" s="53"/>
      <c r="D66" s="55"/>
      <c r="E66" s="53"/>
      <c r="F66" s="53"/>
      <c r="G66" s="61"/>
      <c r="H66" s="61"/>
      <c r="I66" s="61"/>
      <c r="J66" s="61"/>
      <c r="K66" s="61"/>
      <c r="L66" s="61"/>
      <c r="M66" s="61"/>
      <c r="N66" s="2"/>
      <c r="O66" s="2"/>
      <c r="P66" s="2"/>
    </row>
    <row r="67" spans="1:16" ht="12.75">
      <c r="A67" s="86">
        <v>67</v>
      </c>
      <c r="B67" s="53"/>
      <c r="C67" s="53"/>
      <c r="D67" s="53"/>
      <c r="E67" s="53"/>
      <c r="F67" s="53"/>
      <c r="G67" s="61"/>
      <c r="H67" s="61"/>
      <c r="I67" s="61"/>
      <c r="J67" s="61"/>
      <c r="K67" s="61"/>
      <c r="L67" s="61"/>
      <c r="M67" s="61"/>
      <c r="N67" s="2"/>
      <c r="O67" s="2"/>
      <c r="P67" s="2"/>
    </row>
    <row r="68" spans="1:16" ht="12.75">
      <c r="A68" s="86">
        <v>68</v>
      </c>
      <c r="B68" s="55"/>
      <c r="C68" s="55"/>
      <c r="D68" s="55"/>
      <c r="E68" s="53"/>
      <c r="F68" s="53"/>
      <c r="G68" s="61"/>
      <c r="H68" s="61"/>
      <c r="I68" s="61"/>
      <c r="J68" s="61"/>
      <c r="K68" s="61"/>
      <c r="L68" s="61"/>
      <c r="M68" s="61"/>
      <c r="N68" s="2"/>
      <c r="O68" s="2"/>
      <c r="P68" s="2"/>
    </row>
    <row r="69" spans="1:16" ht="12.75">
      <c r="A69" s="2">
        <v>69</v>
      </c>
      <c r="B69" s="55"/>
      <c r="C69" s="55"/>
      <c r="D69" s="55"/>
      <c r="E69" s="53"/>
      <c r="F69" s="2"/>
      <c r="G69" s="61"/>
      <c r="H69" s="61"/>
      <c r="I69" s="61"/>
      <c r="J69" s="61"/>
      <c r="K69" s="61"/>
      <c r="L69" s="61"/>
      <c r="M69" s="61"/>
      <c r="N69" s="2"/>
      <c r="O69" s="2"/>
      <c r="P69" s="2"/>
    </row>
    <row r="70" spans="1:16" ht="12.75">
      <c r="A70" s="86">
        <v>70</v>
      </c>
      <c r="B70" s="2"/>
      <c r="C70" s="2"/>
      <c r="D70" s="2"/>
      <c r="E70" s="61"/>
      <c r="F70" s="53"/>
      <c r="G70" s="61"/>
      <c r="H70" s="61"/>
      <c r="I70" s="61"/>
      <c r="J70" s="61"/>
      <c r="K70" s="61"/>
      <c r="L70" s="61"/>
      <c r="M70" s="61"/>
      <c r="N70" s="2"/>
      <c r="O70" s="2"/>
      <c r="P70" s="2"/>
    </row>
    <row r="71" spans="1:16" ht="12.75">
      <c r="A71" s="2">
        <v>71</v>
      </c>
      <c r="B71" s="2"/>
      <c r="C71" s="2"/>
      <c r="D71" s="2"/>
      <c r="E71" s="61"/>
      <c r="F71" s="61"/>
      <c r="G71" s="61"/>
      <c r="H71" s="61"/>
      <c r="I71" s="61"/>
      <c r="J71" s="61"/>
      <c r="K71" s="61"/>
      <c r="L71" s="61"/>
      <c r="M71" s="61"/>
      <c r="N71" s="2"/>
      <c r="O71" s="2"/>
      <c r="P71" s="2"/>
    </row>
    <row r="72" spans="1:20" ht="12.75">
      <c r="A72" s="2">
        <v>72</v>
      </c>
      <c r="B72" s="2"/>
      <c r="C72" s="2"/>
      <c r="D72" s="61"/>
      <c r="E72" s="60"/>
      <c r="F72" s="60"/>
      <c r="G72" s="60"/>
      <c r="H72" s="60"/>
      <c r="I72" s="60"/>
      <c r="J72" s="60"/>
      <c r="K72" s="60"/>
      <c r="L72" s="61"/>
      <c r="M72" s="61"/>
      <c r="N72" s="61"/>
      <c r="O72" s="61"/>
      <c r="P72" s="61"/>
      <c r="Q72" s="57"/>
      <c r="R72" s="57"/>
      <c r="S72" s="57"/>
      <c r="T72" s="57"/>
    </row>
    <row r="73" spans="1:20" ht="12.75">
      <c r="A73" s="86">
        <v>73</v>
      </c>
      <c r="B73" s="2"/>
      <c r="C73" s="2"/>
      <c r="D73" s="61"/>
      <c r="E73" s="60"/>
      <c r="F73" s="53"/>
      <c r="G73" s="53"/>
      <c r="H73" s="60"/>
      <c r="I73" s="60"/>
      <c r="J73" s="60"/>
      <c r="K73" s="60"/>
      <c r="L73" s="61"/>
      <c r="M73" s="61"/>
      <c r="N73" s="61"/>
      <c r="O73" s="61"/>
      <c r="P73" s="61"/>
      <c r="Q73" s="57"/>
      <c r="R73" s="57"/>
      <c r="S73" s="57"/>
      <c r="T73" s="57"/>
    </row>
    <row r="74" spans="1:20" ht="12.75">
      <c r="A74" s="86">
        <v>74</v>
      </c>
      <c r="B74" s="56"/>
      <c r="C74" s="2"/>
      <c r="D74" s="61"/>
      <c r="E74" s="61"/>
      <c r="F74" s="53"/>
      <c r="G74" s="53"/>
      <c r="H74" s="53"/>
      <c r="I74" s="53"/>
      <c r="J74" s="53"/>
      <c r="K74" s="53"/>
      <c r="L74" s="53"/>
      <c r="M74" s="53"/>
      <c r="N74" s="53"/>
      <c r="O74" s="61"/>
      <c r="P74" s="61"/>
      <c r="Q74" s="57"/>
      <c r="R74" s="57"/>
      <c r="S74" s="57"/>
      <c r="T74" s="57"/>
    </row>
    <row r="75" spans="1:20" ht="12.75">
      <c r="A75" s="2">
        <v>75</v>
      </c>
      <c r="B75" s="56"/>
      <c r="C75" s="2"/>
      <c r="D75" s="61"/>
      <c r="E75" s="61"/>
      <c r="F75" s="53"/>
      <c r="G75" s="53"/>
      <c r="H75" s="53"/>
      <c r="I75" s="53"/>
      <c r="J75" s="53"/>
      <c r="K75" s="53"/>
      <c r="L75" s="53"/>
      <c r="M75" s="53"/>
      <c r="N75" s="53"/>
      <c r="O75" s="61"/>
      <c r="P75" s="61"/>
      <c r="Q75" s="57"/>
      <c r="R75" s="57"/>
      <c r="S75" s="57"/>
      <c r="T75" s="57"/>
    </row>
    <row r="76" spans="1:20" ht="12.75">
      <c r="A76" s="86">
        <v>76</v>
      </c>
      <c r="B76" s="56"/>
      <c r="C76" s="2"/>
      <c r="D76" s="61"/>
      <c r="E76" s="61"/>
      <c r="F76" s="53"/>
      <c r="G76" s="53"/>
      <c r="H76" s="53"/>
      <c r="I76" s="53"/>
      <c r="J76" s="53"/>
      <c r="K76" s="53"/>
      <c r="L76" s="53"/>
      <c r="M76" s="53"/>
      <c r="N76" s="53"/>
      <c r="O76" s="61"/>
      <c r="P76" s="61"/>
      <c r="Q76" s="57"/>
      <c r="R76" s="57"/>
      <c r="S76" s="57"/>
      <c r="T76" s="57"/>
    </row>
    <row r="77" spans="1:20" ht="12.75">
      <c r="A77" s="86">
        <v>77</v>
      </c>
      <c r="B77" s="2"/>
      <c r="C77" s="2"/>
      <c r="D77" s="61"/>
      <c r="E77" s="61"/>
      <c r="F77" s="53"/>
      <c r="G77" s="53"/>
      <c r="H77" s="53"/>
      <c r="I77" s="53"/>
      <c r="J77" s="53"/>
      <c r="K77" s="53"/>
      <c r="L77" s="53"/>
      <c r="M77" s="53"/>
      <c r="N77" s="53"/>
      <c r="O77" s="61"/>
      <c r="P77" s="61"/>
      <c r="Q77" s="57"/>
      <c r="R77" s="57"/>
      <c r="S77" s="57"/>
      <c r="T77" s="57"/>
    </row>
    <row r="78" spans="1:20" ht="12.75">
      <c r="A78" s="2">
        <v>78</v>
      </c>
      <c r="B78" s="56"/>
      <c r="C78" s="2"/>
      <c r="D78" s="61"/>
      <c r="E78" s="61"/>
      <c r="F78" s="53"/>
      <c r="G78" s="53"/>
      <c r="H78" s="53"/>
      <c r="I78" s="53"/>
      <c r="J78" s="53"/>
      <c r="K78" s="53"/>
      <c r="L78" s="53"/>
      <c r="M78" s="53"/>
      <c r="N78" s="53"/>
      <c r="O78" s="61"/>
      <c r="P78" s="61"/>
      <c r="Q78" s="57"/>
      <c r="R78" s="57"/>
      <c r="S78" s="57"/>
      <c r="T78" s="57"/>
    </row>
    <row r="79" spans="1:20" ht="12.75">
      <c r="A79" s="86">
        <v>79</v>
      </c>
      <c r="B79" s="2"/>
      <c r="C79" s="2"/>
      <c r="D79" s="61"/>
      <c r="E79" s="61"/>
      <c r="F79" s="53"/>
      <c r="G79" s="53"/>
      <c r="H79" s="53"/>
      <c r="I79" s="53"/>
      <c r="J79" s="53"/>
      <c r="K79" s="53"/>
      <c r="L79" s="53"/>
      <c r="M79" s="53"/>
      <c r="N79" s="53"/>
      <c r="O79" s="61"/>
      <c r="P79" s="61"/>
      <c r="Q79" s="57"/>
      <c r="R79" s="57"/>
      <c r="S79" s="57"/>
      <c r="T79" s="57"/>
    </row>
    <row r="80" spans="1:20" ht="12.75">
      <c r="A80" s="86">
        <v>80</v>
      </c>
      <c r="B80" s="2"/>
      <c r="C80" s="2"/>
      <c r="D80" s="61"/>
      <c r="E80" s="61"/>
      <c r="F80" s="53"/>
      <c r="G80" s="53"/>
      <c r="H80" s="53"/>
      <c r="I80" s="53"/>
      <c r="J80" s="53"/>
      <c r="K80" s="53"/>
      <c r="L80" s="53"/>
      <c r="M80" s="53"/>
      <c r="N80" s="53"/>
      <c r="O80" s="61"/>
      <c r="P80" s="61"/>
      <c r="Q80" s="57"/>
      <c r="R80" s="57"/>
      <c r="S80" s="57"/>
      <c r="T80" s="57"/>
    </row>
    <row r="81" spans="1:20" ht="12.75">
      <c r="A81" s="2">
        <v>81</v>
      </c>
      <c r="B81" s="2"/>
      <c r="C81" s="2"/>
      <c r="D81" s="61"/>
      <c r="E81" s="61"/>
      <c r="F81" s="53"/>
      <c r="G81" s="53"/>
      <c r="H81" s="53"/>
      <c r="I81" s="53"/>
      <c r="J81" s="53"/>
      <c r="K81" s="53"/>
      <c r="L81" s="53"/>
      <c r="M81" s="53"/>
      <c r="N81" s="53"/>
      <c r="O81" s="61"/>
      <c r="P81" s="61"/>
      <c r="Q81" s="57"/>
      <c r="R81" s="57"/>
      <c r="S81" s="57"/>
      <c r="T81" s="57"/>
    </row>
    <row r="82" spans="1:20" ht="12.75">
      <c r="A82" s="86">
        <v>82</v>
      </c>
      <c r="B82" s="2"/>
      <c r="C82" s="2"/>
      <c r="D82" s="61"/>
      <c r="E82" s="61"/>
      <c r="F82" s="53"/>
      <c r="G82" s="53"/>
      <c r="H82" s="53"/>
      <c r="I82" s="53"/>
      <c r="J82" s="53"/>
      <c r="K82" s="53"/>
      <c r="L82" s="53"/>
      <c r="M82" s="53"/>
      <c r="N82" s="53"/>
      <c r="O82" s="61"/>
      <c r="P82" s="61"/>
      <c r="Q82" s="57"/>
      <c r="R82" s="57"/>
      <c r="S82" s="57"/>
      <c r="T82" s="57"/>
    </row>
    <row r="83" spans="1:20" ht="12.75">
      <c r="A83" s="86">
        <v>83</v>
      </c>
      <c r="B83" s="2"/>
      <c r="C83" s="2"/>
      <c r="D83" s="61"/>
      <c r="E83" s="61"/>
      <c r="F83" s="63"/>
      <c r="G83" s="64"/>
      <c r="H83" s="53"/>
      <c r="I83" s="53"/>
      <c r="J83" s="53"/>
      <c r="K83" s="53"/>
      <c r="L83" s="53"/>
      <c r="M83" s="53"/>
      <c r="N83" s="53"/>
      <c r="O83" s="61"/>
      <c r="P83" s="61"/>
      <c r="Q83" s="57"/>
      <c r="R83" s="57"/>
      <c r="S83" s="57"/>
      <c r="T83" s="57"/>
    </row>
    <row r="84" spans="1:20" ht="12.75">
      <c r="A84" s="2">
        <v>84</v>
      </c>
      <c r="B84" s="2"/>
      <c r="C84" s="2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57"/>
      <c r="R84" s="57"/>
      <c r="S84" s="57"/>
      <c r="T84" s="57"/>
    </row>
    <row r="85" spans="1:20" ht="12.75">
      <c r="A85" s="86">
        <v>85</v>
      </c>
      <c r="B85" s="58"/>
      <c r="C85" s="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57"/>
      <c r="R85" s="57"/>
      <c r="S85" s="57"/>
      <c r="T85" s="57"/>
    </row>
    <row r="86" spans="1:20" ht="12.75">
      <c r="A86" s="2">
        <v>86</v>
      </c>
      <c r="B86" s="2"/>
      <c r="C86" s="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57"/>
      <c r="R86" s="57"/>
      <c r="S86" s="57"/>
      <c r="T86" s="57"/>
    </row>
    <row r="87" spans="1:20" ht="12.75">
      <c r="A87" s="86">
        <v>87</v>
      </c>
      <c r="B87" s="2"/>
      <c r="C87" s="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7"/>
      <c r="R87" s="57"/>
      <c r="S87" s="57"/>
      <c r="T87" s="57"/>
    </row>
    <row r="88" spans="1:16" ht="12.75">
      <c r="A88" s="86">
        <v>88</v>
      </c>
      <c r="B88" s="2"/>
      <c r="C88" s="2"/>
      <c r="D88" s="2"/>
      <c r="E88" s="2"/>
      <c r="F88" s="2"/>
      <c r="G88" s="61"/>
      <c r="H88" s="61"/>
      <c r="I88" s="2"/>
      <c r="J88" s="2"/>
      <c r="K88" s="2"/>
      <c r="L88" s="2"/>
      <c r="M88" s="2"/>
      <c r="N88" s="2"/>
      <c r="O88" s="2"/>
      <c r="P88" s="2"/>
    </row>
    <row r="89" spans="1:16" ht="12.75">
      <c r="A89" s="2">
        <v>89</v>
      </c>
      <c r="B89" s="2"/>
      <c r="C89" s="2"/>
      <c r="D89" s="2"/>
      <c r="E89" s="2"/>
      <c r="F89" s="2"/>
      <c r="G89" s="61"/>
      <c r="H89" s="61"/>
      <c r="I89" s="2"/>
      <c r="J89" s="2"/>
      <c r="K89" s="2"/>
      <c r="L89" s="2"/>
      <c r="M89" s="2"/>
      <c r="N89" s="2"/>
      <c r="O89" s="2"/>
      <c r="P89" s="2"/>
    </row>
    <row r="90" spans="1:16" ht="12.75">
      <c r="A90" s="86">
        <v>90</v>
      </c>
      <c r="B90" s="2"/>
      <c r="C90" s="2"/>
      <c r="D90" s="2"/>
      <c r="E90" s="2"/>
      <c r="F90" s="2"/>
      <c r="G90" s="61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86">
        <v>91</v>
      </c>
      <c r="B91" s="2"/>
      <c r="C91" s="2"/>
      <c r="D91" s="2"/>
      <c r="E91" s="2"/>
      <c r="F91" s="2"/>
      <c r="G91" s="61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>
        <v>92</v>
      </c>
      <c r="B92" s="2"/>
      <c r="C92" s="2"/>
      <c r="D92" s="2"/>
      <c r="E92" s="2"/>
      <c r="F92" s="2"/>
      <c r="G92" s="61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86">
        <v>93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7" customFormat="1" ht="12.75">
      <c r="A94" s="86">
        <v>94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>
        <v>95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86">
        <v>96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86">
        <v>97</v>
      </c>
      <c r="B97" s="2"/>
      <c r="C97" s="2"/>
      <c r="D97" s="2"/>
      <c r="E97" s="2"/>
      <c r="F97" s="6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>
        <v>98</v>
      </c>
      <c r="B98" s="2"/>
      <c r="C98" s="2"/>
      <c r="D98" s="2"/>
      <c r="E98" s="2"/>
      <c r="F98" s="6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86">
        <v>99</v>
      </c>
      <c r="B99" s="2"/>
      <c r="C99" s="2"/>
      <c r="D99" s="2"/>
      <c r="E99" s="2"/>
      <c r="F99" s="6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>
        <v>100</v>
      </c>
      <c r="B100" s="2"/>
      <c r="C100" s="2"/>
      <c r="D100" s="2"/>
      <c r="E100" s="2"/>
      <c r="F100" s="6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86">
        <v>101</v>
      </c>
      <c r="B101" s="2"/>
      <c r="C101" s="2"/>
      <c r="D101" s="2"/>
      <c r="E101" s="2"/>
      <c r="F101" s="6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86">
        <v>102</v>
      </c>
      <c r="B102" s="2"/>
      <c r="C102" s="2"/>
      <c r="D102" s="2"/>
      <c r="E102" s="2"/>
      <c r="F102" s="6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>
        <v>103</v>
      </c>
      <c r="B103" s="2"/>
      <c r="C103" s="2"/>
      <c r="D103" s="2"/>
      <c r="E103" s="2"/>
      <c r="F103" s="6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86">
        <v>104</v>
      </c>
      <c r="B104" s="2"/>
      <c r="C104" s="2"/>
      <c r="D104" s="2"/>
      <c r="E104" s="2"/>
      <c r="F104" s="6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86">
        <v>105</v>
      </c>
      <c r="B105" s="2"/>
      <c r="C105" s="2"/>
      <c r="D105" s="2"/>
      <c r="E105" s="2"/>
      <c r="F105" s="6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>
        <v>106</v>
      </c>
      <c r="B106" s="2"/>
      <c r="C106" s="2"/>
      <c r="D106" s="2"/>
      <c r="E106" s="2"/>
      <c r="F106" s="6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86">
        <v>107</v>
      </c>
      <c r="B107" s="2"/>
      <c r="C107" s="2"/>
      <c r="D107" s="2"/>
      <c r="E107" s="2"/>
      <c r="F107" s="6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86">
        <v>108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>
        <v>109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86">
        <v>110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86">
        <v>111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>
        <v>112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86">
        <v>113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>
        <v>114</v>
      </c>
      <c r="B114" s="2"/>
      <c r="C114" s="2"/>
      <c r="D114" s="2"/>
      <c r="E114" s="2"/>
      <c r="F114" s="6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86">
        <v>115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86">
        <v>116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>
        <v>117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86">
        <v>118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2.75">
      <c r="A119" s="86">
        <v>119</v>
      </c>
    </row>
    <row r="120" ht="12.75">
      <c r="A120" s="2">
        <v>120</v>
      </c>
    </row>
    <row r="121" ht="12.75">
      <c r="A121" s="86">
        <v>121</v>
      </c>
    </row>
    <row r="122" ht="12.75">
      <c r="A122" s="86">
        <v>122</v>
      </c>
    </row>
    <row r="123" ht="12.75">
      <c r="A123" s="2">
        <v>123</v>
      </c>
    </row>
    <row r="124" ht="12.75">
      <c r="A124" s="86">
        <v>124</v>
      </c>
    </row>
    <row r="125" ht="12.75">
      <c r="A125" s="86">
        <v>125</v>
      </c>
    </row>
    <row r="126" ht="12.75">
      <c r="A126" s="2">
        <v>126</v>
      </c>
    </row>
    <row r="127" ht="12.75">
      <c r="A127" s="86">
        <v>127</v>
      </c>
    </row>
    <row r="128" ht="12.75">
      <c r="A128" s="2">
        <v>128</v>
      </c>
    </row>
    <row r="129" ht="12.75">
      <c r="A129" s="86">
        <v>129</v>
      </c>
    </row>
    <row r="130" ht="12.75">
      <c r="A130" s="86">
        <v>130</v>
      </c>
    </row>
    <row r="131" ht="12.75">
      <c r="A131" s="2">
        <v>131</v>
      </c>
    </row>
    <row r="132" ht="12.75">
      <c r="A132" s="86">
        <v>132</v>
      </c>
    </row>
    <row r="133" ht="12.75">
      <c r="A133" s="86">
        <v>133</v>
      </c>
    </row>
    <row r="134" ht="12.75">
      <c r="A134" s="2">
        <v>134</v>
      </c>
    </row>
    <row r="135" ht="12.75">
      <c r="A135" s="86">
        <v>135</v>
      </c>
    </row>
    <row r="136" ht="12.75">
      <c r="A136" s="86">
        <v>136</v>
      </c>
    </row>
    <row r="137" ht="12.75">
      <c r="A137" s="2">
        <v>137</v>
      </c>
    </row>
    <row r="138" ht="12.75">
      <c r="A138" s="86">
        <v>138</v>
      </c>
    </row>
    <row r="139" ht="12.75">
      <c r="A139" s="86">
        <v>139</v>
      </c>
    </row>
    <row r="140" ht="12.75">
      <c r="A140" s="2">
        <v>140</v>
      </c>
    </row>
    <row r="141" ht="12.75">
      <c r="A141" s="86">
        <v>141</v>
      </c>
    </row>
    <row r="142" ht="12.75">
      <c r="A142" s="2">
        <v>142</v>
      </c>
    </row>
    <row r="143" ht="12.75">
      <c r="A143" s="2">
        <v>143</v>
      </c>
    </row>
    <row r="144" ht="12.75">
      <c r="A144" s="86">
        <v>144</v>
      </c>
    </row>
    <row r="145" ht="12.75">
      <c r="A145" s="86">
        <v>145</v>
      </c>
    </row>
    <row r="146" ht="12.75">
      <c r="A146" s="2">
        <v>146</v>
      </c>
    </row>
    <row r="147" ht="12.75">
      <c r="A147" s="86">
        <v>147</v>
      </c>
    </row>
    <row r="148" ht="12.75">
      <c r="A148" s="86">
        <v>148</v>
      </c>
    </row>
    <row r="149" ht="12.75">
      <c r="A149" s="2">
        <v>149</v>
      </c>
    </row>
    <row r="150" ht="12.75">
      <c r="A150" s="86">
        <v>150</v>
      </c>
    </row>
    <row r="151" ht="12.75">
      <c r="A151" s="86">
        <v>151</v>
      </c>
    </row>
    <row r="152" ht="12.75">
      <c r="A152" s="2">
        <v>152</v>
      </c>
    </row>
    <row r="153" ht="12.75">
      <c r="A153" s="86">
        <v>153</v>
      </c>
    </row>
    <row r="154" ht="12.75">
      <c r="A154" s="86">
        <v>154</v>
      </c>
    </row>
    <row r="155" ht="12.75">
      <c r="A155" s="2">
        <v>155</v>
      </c>
    </row>
    <row r="156" ht="12.75">
      <c r="A156" s="86">
        <v>156</v>
      </c>
    </row>
    <row r="157" ht="12.75">
      <c r="A157" s="2">
        <v>157</v>
      </c>
    </row>
    <row r="158" ht="12.75">
      <c r="A158" s="86">
        <v>158</v>
      </c>
    </row>
    <row r="159" ht="12.75">
      <c r="A159" s="86">
        <v>159</v>
      </c>
    </row>
    <row r="160" ht="12.75">
      <c r="A160" s="2">
        <v>160</v>
      </c>
    </row>
    <row r="161" ht="12.75">
      <c r="A161" s="86">
        <v>161</v>
      </c>
    </row>
    <row r="162" ht="12.75">
      <c r="A162" s="86">
        <v>162</v>
      </c>
    </row>
    <row r="163" ht="12.75">
      <c r="A163" s="2">
        <v>163</v>
      </c>
    </row>
    <row r="164" ht="12.75">
      <c r="A164" s="86">
        <v>164</v>
      </c>
    </row>
    <row r="165" ht="12.75">
      <c r="A165" s="86">
        <v>165</v>
      </c>
    </row>
    <row r="166" ht="12.75">
      <c r="A166" s="2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Машукова И.А.</cp:lastModifiedBy>
  <cp:lastPrinted>2015-12-30T03:56:58Z</cp:lastPrinted>
  <dcterms:created xsi:type="dcterms:W3CDTF">2006-12-06T09:41:17Z</dcterms:created>
  <dcterms:modified xsi:type="dcterms:W3CDTF">2015-12-30T06:31:35Z</dcterms:modified>
  <cp:category/>
  <cp:version/>
  <cp:contentType/>
  <cp:contentStatus/>
</cp:coreProperties>
</file>